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System Recovery Files\2016-03-23 113636\C-Windows\Lake Biologist\Budget\2024 Budget\"/>
    </mc:Choice>
  </mc:AlternateContent>
  <xr:revisionPtr revIDLastSave="0" documentId="8_{AE46B087-4352-4898-9040-281AE6B48BB1}" xr6:coauthVersionLast="47" xr6:coauthVersionMax="47" xr10:uidLastSave="{00000000-0000-0000-0000-000000000000}"/>
  <bookViews>
    <workbookView xWindow="225" yWindow="285" windowWidth="21510" windowHeight="14340" tabRatio="902" firstSheet="3" activeTab="5" xr2:uid="{00000000-000D-0000-FFFF-FFFF00000000}"/>
  </bookViews>
  <sheets>
    <sheet name="Cumulative Improv. Revenue" sheetId="12" r:id="rId1"/>
    <sheet name="Cumulative Improvement  Expend." sheetId="7" r:id="rId2"/>
    <sheet name="General Fund Revenues" sheetId="1" r:id="rId3"/>
    <sheet name="General Fund Wages" sheetId="2" r:id="rId4"/>
    <sheet name="General Fund Supplies" sheetId="3" r:id="rId5"/>
    <sheet name="General Fund ServicesandCharges" sheetId="4" r:id="rId6"/>
    <sheet name="GF Capital, Debt, and Summary " sheetId="11" r:id="rId7"/>
    <sheet name="Maximum Allowable Fee" sheetId="13" r:id="rId8"/>
  </sheets>
  <definedNames>
    <definedName name="_xlnm.Print_Area" localSheetId="0">'Cumulative Improv. Revenue'!$A$3:$F$26</definedName>
    <definedName name="_xlnm.Print_Area" localSheetId="1">'Cumulative Improvement  Expend.'!$A$1:$E$29</definedName>
    <definedName name="_xlnm.Print_Area" localSheetId="2">'General Fund Revenues'!$B$1:$H$29</definedName>
    <definedName name="_xlnm.Print_Area" localSheetId="5">'General Fund ServicesandCharges'!$A$1:$I$73</definedName>
    <definedName name="_xlnm.Print_Area" localSheetId="4">'General Fund Supplies'!$A$1:$I$35</definedName>
    <definedName name="_xlnm.Print_Area" localSheetId="3">'General Fund Wages'!$A$1:$I$45</definedName>
    <definedName name="_xlnm.Print_Area" localSheetId="6">'GF Capital, Debt, and Summary 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3" l="1"/>
  <c r="I7" i="13"/>
  <c r="I8" i="13"/>
  <c r="I9" i="13"/>
  <c r="I10" i="13"/>
  <c r="I11" i="13"/>
  <c r="I12" i="13"/>
  <c r="I13" i="13"/>
  <c r="I14" i="13"/>
  <c r="I15" i="13"/>
  <c r="I16" i="13"/>
  <c r="I17" i="13"/>
  <c r="I5" i="13"/>
  <c r="G6" i="13"/>
  <c r="G7" i="13"/>
  <c r="G8" i="13"/>
  <c r="G9" i="13"/>
  <c r="G10" i="13"/>
  <c r="G11" i="13"/>
  <c r="G12" i="13"/>
  <c r="G13" i="13"/>
  <c r="G14" i="13"/>
  <c r="G15" i="13"/>
  <c r="G5" i="13"/>
  <c r="E26" i="11"/>
  <c r="D32" i="13"/>
  <c r="D31" i="13"/>
  <c r="F29" i="1"/>
  <c r="E40" i="11" s="1"/>
  <c r="E43" i="2"/>
  <c r="E15" i="2"/>
  <c r="E33" i="3"/>
  <c r="E28" i="3"/>
  <c r="E22" i="3"/>
  <c r="E16" i="3"/>
  <c r="E71" i="4"/>
  <c r="E54" i="4"/>
  <c r="E39" i="4"/>
  <c r="E32" i="4"/>
  <c r="E29" i="4"/>
  <c r="E23" i="4"/>
  <c r="E15" i="4"/>
  <c r="E31" i="11"/>
  <c r="E20" i="11"/>
  <c r="E20" i="7"/>
  <c r="E38" i="7"/>
  <c r="C31" i="11"/>
  <c r="C26" i="11"/>
  <c r="C20" i="11"/>
  <c r="C27" i="11" s="1"/>
  <c r="E27" i="11" l="1"/>
  <c r="E73" i="4"/>
  <c r="E35" i="3"/>
  <c r="E45" i="2"/>
  <c r="C71" i="4"/>
  <c r="C54" i="4"/>
  <c r="C39" i="4"/>
  <c r="C32" i="4"/>
  <c r="C29" i="4"/>
  <c r="C23" i="4"/>
  <c r="D15" i="4"/>
  <c r="C15" i="4"/>
  <c r="C33" i="3"/>
  <c r="C28" i="3"/>
  <c r="C22" i="3"/>
  <c r="C16" i="3"/>
  <c r="C43" i="2"/>
  <c r="C15" i="2"/>
  <c r="G31" i="11"/>
  <c r="G27" i="11"/>
  <c r="G26" i="11"/>
  <c r="G20" i="11"/>
  <c r="G71" i="4"/>
  <c r="G54" i="4"/>
  <c r="G39" i="4"/>
  <c r="G32" i="4"/>
  <c r="G29" i="4"/>
  <c r="G23" i="4"/>
  <c r="G15" i="4"/>
  <c r="F15" i="4"/>
  <c r="G33" i="3"/>
  <c r="G28" i="3"/>
  <c r="G22" i="3"/>
  <c r="G16" i="3"/>
  <c r="G43" i="2"/>
  <c r="G15" i="2"/>
  <c r="H29" i="1"/>
  <c r="G40" i="11" s="1"/>
  <c r="D29" i="1"/>
  <c r="C40" i="11" s="1"/>
  <c r="D43" i="2"/>
  <c r="D15" i="2"/>
  <c r="E29" i="1"/>
  <c r="D40" i="11" s="1"/>
  <c r="D31" i="11"/>
  <c r="D26" i="11"/>
  <c r="D20" i="11"/>
  <c r="D71" i="4"/>
  <c r="D54" i="4"/>
  <c r="D39" i="4"/>
  <c r="D31" i="4"/>
  <c r="D32" i="4" s="1"/>
  <c r="D29" i="4"/>
  <c r="D23" i="4"/>
  <c r="D33" i="3"/>
  <c r="D25" i="3"/>
  <c r="D24" i="3"/>
  <c r="D22" i="3"/>
  <c r="D7" i="3"/>
  <c r="D11" i="3"/>
  <c r="D13" i="3"/>
  <c r="G73" i="4" l="1"/>
  <c r="C45" i="2"/>
  <c r="E33" i="11"/>
  <c r="E41" i="11" s="1"/>
  <c r="E42" i="11" s="1"/>
  <c r="C73" i="4"/>
  <c r="C35" i="3"/>
  <c r="G35" i="3"/>
  <c r="G45" i="2"/>
  <c r="D27" i="11"/>
  <c r="D16" i="3"/>
  <c r="D28" i="3"/>
  <c r="D45" i="2"/>
  <c r="D73" i="4"/>
  <c r="G33" i="11" l="1"/>
  <c r="G41" i="11" s="1"/>
  <c r="G42" i="11" s="1"/>
  <c r="C33" i="11"/>
  <c r="C41" i="11" s="1"/>
  <c r="C42" i="11" s="1"/>
  <c r="D35" i="3"/>
  <c r="D33" i="11" s="1"/>
  <c r="D41" i="11" s="1"/>
  <c r="D42" i="11" s="1"/>
  <c r="B24" i="13"/>
  <c r="E15" i="13" l="1"/>
  <c r="F15" i="13" s="1"/>
  <c r="E5" i="13"/>
  <c r="E14" i="13"/>
  <c r="F14" i="13" s="1"/>
  <c r="F5" i="13"/>
  <c r="E7" i="13"/>
  <c r="F7" i="13" s="1"/>
  <c r="E11" i="13"/>
  <c r="F11" i="13" s="1"/>
  <c r="E9" i="13"/>
  <c r="F9" i="13" s="1"/>
  <c r="E13" i="13"/>
  <c r="F13" i="13" s="1"/>
  <c r="E8" i="13"/>
  <c r="F8" i="13" s="1"/>
  <c r="E12" i="13"/>
  <c r="F12" i="13" s="1"/>
  <c r="E6" i="13"/>
  <c r="F6" i="13" s="1"/>
  <c r="E10" i="13"/>
  <c r="F10" i="13" s="1"/>
  <c r="I43" i="2"/>
  <c r="I15" i="2"/>
  <c r="I31" i="11"/>
  <c r="I26" i="11"/>
  <c r="I20" i="11"/>
  <c r="H71" i="4"/>
  <c r="H54" i="4"/>
  <c r="H39" i="4"/>
  <c r="H32" i="4"/>
  <c r="H29" i="4"/>
  <c r="H23" i="4"/>
  <c r="H15" i="4"/>
  <c r="I33" i="3"/>
  <c r="I28" i="3"/>
  <c r="I22" i="3"/>
  <c r="I16" i="3"/>
  <c r="I29" i="1"/>
  <c r="H40" i="11" s="1"/>
  <c r="E29" i="7"/>
  <c r="F4" i="12"/>
  <c r="I45" i="2" l="1"/>
  <c r="H73" i="4"/>
  <c r="I27" i="11"/>
  <c r="I35" i="3"/>
  <c r="F26" i="11"/>
  <c r="K26" i="11" l="1"/>
  <c r="O31" i="11"/>
  <c r="N31" i="11"/>
  <c r="M31" i="11"/>
  <c r="L31" i="11"/>
  <c r="K31" i="11"/>
  <c r="J31" i="11"/>
  <c r="H31" i="11"/>
  <c r="K71" i="4"/>
  <c r="F71" i="4"/>
  <c r="K54" i="4"/>
  <c r="F54" i="4"/>
  <c r="K39" i="4"/>
  <c r="F39" i="4"/>
  <c r="K32" i="4"/>
  <c r="F32" i="4"/>
  <c r="K29" i="4"/>
  <c r="F29" i="4"/>
  <c r="K23" i="4"/>
  <c r="F23" i="4"/>
  <c r="K15" i="4"/>
  <c r="K33" i="3"/>
  <c r="F33" i="3"/>
  <c r="K28" i="3"/>
  <c r="F28" i="3"/>
  <c r="K22" i="3"/>
  <c r="F22" i="3"/>
  <c r="K16" i="3"/>
  <c r="F16" i="3"/>
  <c r="K43" i="2"/>
  <c r="K15" i="2"/>
  <c r="L29" i="1"/>
  <c r="K40" i="11" s="1"/>
  <c r="K20" i="11"/>
  <c r="F31" i="11"/>
  <c r="F20" i="11"/>
  <c r="F27" i="11" s="1"/>
  <c r="F43" i="2"/>
  <c r="F15" i="2"/>
  <c r="G29" i="1"/>
  <c r="F40" i="11" s="1"/>
  <c r="O42" i="11"/>
  <c r="P27" i="11"/>
  <c r="O27" i="11"/>
  <c r="N27" i="11"/>
  <c r="P26" i="11"/>
  <c r="O26" i="11"/>
  <c r="N26" i="11"/>
  <c r="P20" i="11"/>
  <c r="O20" i="11"/>
  <c r="N20" i="11"/>
  <c r="M26" i="11"/>
  <c r="L26" i="11"/>
  <c r="J26" i="11"/>
  <c r="H26" i="11"/>
  <c r="M20" i="11"/>
  <c r="L20" i="11"/>
  <c r="J20" i="11"/>
  <c r="H20" i="11"/>
  <c r="H27" i="11" s="1"/>
  <c r="J29" i="1"/>
  <c r="I40" i="11" s="1"/>
  <c r="E11" i="7"/>
  <c r="I71" i="4"/>
  <c r="I54" i="4"/>
  <c r="I39" i="4"/>
  <c r="I32" i="4"/>
  <c r="I29" i="4"/>
  <c r="I23" i="4"/>
  <c r="I15" i="4"/>
  <c r="H33" i="3"/>
  <c r="H28" i="3"/>
  <c r="H22" i="3"/>
  <c r="H16" i="3"/>
  <c r="H43" i="2"/>
  <c r="H15" i="2"/>
  <c r="L29" i="4"/>
  <c r="M29" i="4"/>
  <c r="M71" i="4"/>
  <c r="M54" i="4"/>
  <c r="M39" i="4"/>
  <c r="M32" i="4"/>
  <c r="M23" i="4"/>
  <c r="M15" i="4"/>
  <c r="M33" i="3"/>
  <c r="M28" i="3"/>
  <c r="M22" i="3"/>
  <c r="M16" i="3"/>
  <c r="M43" i="2"/>
  <c r="M15" i="2"/>
  <c r="N29" i="1"/>
  <c r="M40" i="11" s="1"/>
  <c r="J71" i="4"/>
  <c r="J54" i="4"/>
  <c r="J39" i="4"/>
  <c r="J32" i="4"/>
  <c r="J29" i="4"/>
  <c r="J23" i="4"/>
  <c r="J28" i="3"/>
  <c r="J33" i="3"/>
  <c r="J22" i="3"/>
  <c r="J15" i="4"/>
  <c r="J16" i="3"/>
  <c r="J43" i="2"/>
  <c r="J15" i="2"/>
  <c r="K29" i="1"/>
  <c r="O71" i="4"/>
  <c r="O54" i="4"/>
  <c r="O39" i="4"/>
  <c r="O32" i="4"/>
  <c r="O29" i="4"/>
  <c r="O23" i="4"/>
  <c r="O15" i="4"/>
  <c r="O33" i="3"/>
  <c r="O28" i="3"/>
  <c r="O22" i="3"/>
  <c r="O16" i="3"/>
  <c r="O43" i="2"/>
  <c r="O15" i="2"/>
  <c r="P29" i="1"/>
  <c r="N40" i="11" s="1"/>
  <c r="R23" i="4"/>
  <c r="T23" i="4"/>
  <c r="S23" i="4"/>
  <c r="L23" i="4"/>
  <c r="N23" i="4"/>
  <c r="P23" i="4"/>
  <c r="Q23" i="4"/>
  <c r="Q71" i="4"/>
  <c r="L71" i="4"/>
  <c r="Q54" i="4"/>
  <c r="L54" i="4"/>
  <c r="L16" i="3"/>
  <c r="N16" i="3"/>
  <c r="P16" i="3"/>
  <c r="Q16" i="3"/>
  <c r="L33" i="3"/>
  <c r="L28" i="3"/>
  <c r="L22" i="3"/>
  <c r="L39" i="4"/>
  <c r="L32" i="4"/>
  <c r="L15" i="4"/>
  <c r="Q39" i="4"/>
  <c r="Q32" i="4"/>
  <c r="Q29" i="4"/>
  <c r="Q15" i="4"/>
  <c r="Q33" i="3"/>
  <c r="Q28" i="3"/>
  <c r="Q22" i="3"/>
  <c r="Q43" i="2"/>
  <c r="Q15" i="2"/>
  <c r="L43" i="2"/>
  <c r="L15" i="2"/>
  <c r="M29" i="1"/>
  <c r="L40" i="11" s="1"/>
  <c r="R29" i="1"/>
  <c r="P40" i="11" s="1"/>
  <c r="U29" i="1"/>
  <c r="S33" i="3"/>
  <c r="S28" i="3"/>
  <c r="S22" i="3"/>
  <c r="S16" i="3"/>
  <c r="N71" i="4"/>
  <c r="N54" i="4"/>
  <c r="N39" i="4"/>
  <c r="N32" i="4"/>
  <c r="N29" i="4"/>
  <c r="N15" i="4"/>
  <c r="N33" i="3"/>
  <c r="N28" i="3"/>
  <c r="N22" i="3"/>
  <c r="N43" i="2"/>
  <c r="N15" i="2"/>
  <c r="O29" i="1"/>
  <c r="S54" i="4"/>
  <c r="S39" i="4"/>
  <c r="S32" i="4"/>
  <c r="S29" i="4"/>
  <c r="S15" i="4"/>
  <c r="S71" i="4"/>
  <c r="T29" i="1"/>
  <c r="S43" i="2"/>
  <c r="S15" i="2"/>
  <c r="P15" i="2"/>
  <c r="P43" i="2"/>
  <c r="P71" i="4"/>
  <c r="Q29" i="1"/>
  <c r="P22" i="3"/>
  <c r="P28" i="3"/>
  <c r="P33" i="3"/>
  <c r="P15" i="4"/>
  <c r="P29" i="4"/>
  <c r="P32" i="4"/>
  <c r="P39" i="4"/>
  <c r="P54" i="4"/>
  <c r="V29" i="1"/>
  <c r="U71" i="4"/>
  <c r="U54" i="4"/>
  <c r="U39" i="4"/>
  <c r="U32" i="4"/>
  <c r="U29" i="4"/>
  <c r="U23" i="4"/>
  <c r="U15" i="4"/>
  <c r="U33" i="3"/>
  <c r="U28" i="3"/>
  <c r="U22" i="3"/>
  <c r="U16" i="3"/>
  <c r="U43" i="2"/>
  <c r="U15" i="2"/>
  <c r="R39" i="4"/>
  <c r="R71" i="4"/>
  <c r="R54" i="4"/>
  <c r="R32" i="4"/>
  <c r="R29" i="4"/>
  <c r="R15" i="4"/>
  <c r="R33" i="3"/>
  <c r="R28" i="3"/>
  <c r="R22" i="3"/>
  <c r="R16" i="3"/>
  <c r="R15" i="2"/>
  <c r="R43" i="2"/>
  <c r="S29" i="1"/>
  <c r="W71" i="4"/>
  <c r="W54" i="4"/>
  <c r="W39" i="4"/>
  <c r="W29" i="4"/>
  <c r="W23" i="4"/>
  <c r="W15" i="4"/>
  <c r="W33" i="3"/>
  <c r="W28" i="3"/>
  <c r="W22" i="3"/>
  <c r="W16" i="3"/>
  <c r="W43" i="2"/>
  <c r="V43" i="2"/>
  <c r="W15" i="2"/>
  <c r="X29" i="1"/>
  <c r="T43" i="2"/>
  <c r="T15" i="2"/>
  <c r="T29" i="4"/>
  <c r="V29" i="4"/>
  <c r="T71" i="4"/>
  <c r="T54" i="4"/>
  <c r="T39" i="4"/>
  <c r="T15" i="4"/>
  <c r="T33" i="3"/>
  <c r="T28" i="3"/>
  <c r="T22" i="3"/>
  <c r="T16" i="3"/>
  <c r="V33" i="3"/>
  <c r="V28" i="3"/>
  <c r="V22" i="3"/>
  <c r="V16" i="3"/>
  <c r="V15" i="2"/>
  <c r="W29" i="1"/>
  <c r="V71" i="4"/>
  <c r="V54" i="4"/>
  <c r="V15" i="4"/>
  <c r="V23" i="4"/>
  <c r="V39" i="4"/>
  <c r="T45" i="2" l="1"/>
  <c r="M45" i="2"/>
  <c r="W45" i="2"/>
  <c r="T73" i="4"/>
  <c r="Q73" i="4"/>
  <c r="U35" i="3"/>
  <c r="L35" i="3"/>
  <c r="H45" i="2"/>
  <c r="P31" i="11"/>
  <c r="K27" i="11"/>
  <c r="P35" i="3"/>
  <c r="W35" i="3"/>
  <c r="V45" i="2"/>
  <c r="U45" i="2"/>
  <c r="N45" i="2"/>
  <c r="I73" i="4"/>
  <c r="I33" i="11" s="1"/>
  <c r="W73" i="4"/>
  <c r="N73" i="4"/>
  <c r="J73" i="4"/>
  <c r="U73" i="4"/>
  <c r="S35" i="3"/>
  <c r="J35" i="3"/>
  <c r="M35" i="3"/>
  <c r="O35" i="3"/>
  <c r="Q35" i="3"/>
  <c r="H35" i="3"/>
  <c r="R35" i="3"/>
  <c r="V35" i="3"/>
  <c r="T35" i="3"/>
  <c r="N35" i="3"/>
  <c r="O45" i="2"/>
  <c r="L45" i="2"/>
  <c r="J45" i="2"/>
  <c r="P73" i="4"/>
  <c r="P45" i="2"/>
  <c r="O73" i="4"/>
  <c r="V73" i="4"/>
  <c r="R73" i="4"/>
  <c r="S45" i="2"/>
  <c r="S73" i="4"/>
  <c r="Q45" i="2"/>
  <c r="M73" i="4"/>
  <c r="F73" i="4"/>
  <c r="F35" i="3"/>
  <c r="F45" i="2"/>
  <c r="K73" i="4"/>
  <c r="K35" i="3"/>
  <c r="R45" i="2"/>
  <c r="K45" i="2"/>
  <c r="J40" i="11"/>
  <c r="L73" i="4"/>
  <c r="J27" i="11"/>
  <c r="L27" i="11"/>
  <c r="M27" i="11"/>
  <c r="P33" i="11" l="1"/>
  <c r="P41" i="11" s="1"/>
  <c r="P42" i="11" s="1"/>
  <c r="I41" i="11"/>
  <c r="I42" i="11" s="1"/>
  <c r="N33" i="11"/>
  <c r="N41" i="11" s="1"/>
  <c r="N42" i="11" s="1"/>
  <c r="H33" i="11"/>
  <c r="H41" i="11" s="1"/>
  <c r="H42" i="11" s="1"/>
  <c r="M33" i="11"/>
  <c r="M41" i="11" s="1"/>
  <c r="M42" i="11" s="1"/>
  <c r="J33" i="11"/>
  <c r="J41" i="11" s="1"/>
  <c r="J42" i="11" s="1"/>
  <c r="O33" i="11"/>
  <c r="L33" i="11"/>
  <c r="L41" i="11" s="1"/>
  <c r="L42" i="11" s="1"/>
  <c r="F33" i="11"/>
  <c r="F41" i="11" s="1"/>
  <c r="F42" i="11" s="1"/>
  <c r="K33" i="11"/>
  <c r="K41" i="11" s="1"/>
  <c r="K42" i="11" s="1"/>
</calcChain>
</file>

<file path=xl/sharedStrings.xml><?xml version="1.0" encoding="utf-8"?>
<sst xmlns="http://schemas.openxmlformats.org/spreadsheetml/2006/main" count="484" uniqueCount="266">
  <si>
    <t>Account #</t>
  </si>
  <si>
    <t>Description</t>
  </si>
  <si>
    <t>Revenues</t>
  </si>
  <si>
    <t>Watercraft Permits</t>
  </si>
  <si>
    <t>Launch Fees</t>
  </si>
  <si>
    <t>Marina &amp; Club Fees</t>
  </si>
  <si>
    <t>Sublease Fees</t>
  </si>
  <si>
    <t>Interest</t>
  </si>
  <si>
    <t>Other</t>
  </si>
  <si>
    <t>TOTAL</t>
  </si>
  <si>
    <t>REVENUES</t>
  </si>
  <si>
    <t>WAGES</t>
  </si>
  <si>
    <t>Salaries &amp; Benefits</t>
  </si>
  <si>
    <t>Hourly &amp; Seasonal</t>
  </si>
  <si>
    <t>FICA (7.65%--all staff)</t>
  </si>
  <si>
    <t>GRAND TOTAL WAGES</t>
  </si>
  <si>
    <t>Office Supplies</t>
  </si>
  <si>
    <t>Operating Supplies</t>
  </si>
  <si>
    <t>Repair &amp; Maintenance Supplies</t>
  </si>
  <si>
    <t>Other Supplies</t>
  </si>
  <si>
    <t>GRAND TOTAL SUPPLIES</t>
  </si>
  <si>
    <t>Season &amp; Launch Permits</t>
  </si>
  <si>
    <t>Daily Permits</t>
  </si>
  <si>
    <t>Checks</t>
  </si>
  <si>
    <t>Printer, Copier, Computer</t>
  </si>
  <si>
    <t>Postage</t>
  </si>
  <si>
    <t>Regular Gas</t>
  </si>
  <si>
    <t>Building &amp; Grounds</t>
  </si>
  <si>
    <t>SERVICES &amp; CHARGES</t>
  </si>
  <si>
    <t>Professional Services</t>
  </si>
  <si>
    <t>Communication/Transportation</t>
  </si>
  <si>
    <t>Insurance</t>
  </si>
  <si>
    <t>Utility Services</t>
  </si>
  <si>
    <t>Repair &amp; Maintenance</t>
  </si>
  <si>
    <t>Other Services &amp; Charges</t>
  </si>
  <si>
    <t>Accounting Services</t>
  </si>
  <si>
    <t>Attorney</t>
  </si>
  <si>
    <t>Other Professional/Secretarial Services</t>
  </si>
  <si>
    <t>Phone, LDT, Email, etc.</t>
  </si>
  <si>
    <t>Travel</t>
  </si>
  <si>
    <t>Hotel</t>
  </si>
  <si>
    <t>Subscriptions/Memberships</t>
  </si>
  <si>
    <t>Ads(legal notices)</t>
  </si>
  <si>
    <t>Other Printing</t>
  </si>
  <si>
    <t>Electric</t>
  </si>
  <si>
    <t>Water</t>
  </si>
  <si>
    <t>Trash</t>
  </si>
  <si>
    <t>Port-o-lets</t>
  </si>
  <si>
    <t>Pump Holding Tank</t>
  </si>
  <si>
    <t>Boats</t>
  </si>
  <si>
    <t>Sluice Gate Inspection</t>
  </si>
  <si>
    <t>Water Testing</t>
  </si>
  <si>
    <t>Cumulative Maintenance Fund</t>
  </si>
  <si>
    <t>Dam/Spillway Inspection</t>
  </si>
  <si>
    <t>Expenses</t>
  </si>
  <si>
    <t>Lake Weed Treatment</t>
  </si>
  <si>
    <t>Interest Expense (Line of Credit)</t>
  </si>
  <si>
    <t>Park/Lake Reservations</t>
  </si>
  <si>
    <t>Life Insurance</t>
  </si>
  <si>
    <t>Receipt/Ticket Books</t>
  </si>
  <si>
    <t>Miscellaneous/Other</t>
  </si>
  <si>
    <t>General Business Supplies</t>
  </si>
  <si>
    <t>Concessions</t>
  </si>
  <si>
    <t>Meals</t>
  </si>
  <si>
    <t>Fish Tournaments</t>
  </si>
  <si>
    <t>Gate / Park Attendants</t>
  </si>
  <si>
    <t>Lake Biologist</t>
  </si>
  <si>
    <t xml:space="preserve">Grass Mowing </t>
  </si>
  <si>
    <t>Computer Equipment</t>
  </si>
  <si>
    <t>6% Commission-Marina Sales</t>
  </si>
  <si>
    <t xml:space="preserve">Grants &amp; Donations </t>
  </si>
  <si>
    <t>Office Equipment</t>
  </si>
  <si>
    <t>Patrol Boat/Trailer</t>
  </si>
  <si>
    <t>GRAND TOTAL CAPITAL EXPENDITURES</t>
  </si>
  <si>
    <t>Excess Expenditures over Revenue</t>
  </si>
  <si>
    <t>SERVICES &amp; CHARGES (Continued)</t>
  </si>
  <si>
    <t>Dredger</t>
  </si>
  <si>
    <t>Diesel, Oil, Grease</t>
  </si>
  <si>
    <t>Janitorial</t>
  </si>
  <si>
    <t>Medical</t>
  </si>
  <si>
    <t xml:space="preserve">Boats, Trucks </t>
  </si>
  <si>
    <t>Rip Rap/ Erosion Control</t>
  </si>
  <si>
    <t>Radios</t>
  </si>
  <si>
    <t>Trucks</t>
  </si>
  <si>
    <t>Dam/Spillway Repairs</t>
  </si>
  <si>
    <t>Disposal Site Preparation</t>
  </si>
  <si>
    <t>,Barge Mobilization</t>
  </si>
  <si>
    <t>Barge</t>
  </si>
  <si>
    <t>Excavator &amp; Buckets</t>
  </si>
  <si>
    <t>Off Road Truck</t>
  </si>
  <si>
    <t>Utility Truck</t>
  </si>
  <si>
    <t>Net</t>
  </si>
  <si>
    <t>Fireworks</t>
  </si>
  <si>
    <t>Other Capital Outlays</t>
  </si>
  <si>
    <t xml:space="preserve">Health Insurance </t>
  </si>
  <si>
    <t>Other Servies and Charges          (Debris Removal)</t>
  </si>
  <si>
    <t>Fish Management Survey</t>
  </si>
  <si>
    <t>Equipment Rental</t>
  </si>
  <si>
    <t>Ramp Repairs</t>
  </si>
  <si>
    <t>GRAND TOTAL SERVICES AND CHARGES</t>
  </si>
  <si>
    <t>Newsletter</t>
  </si>
  <si>
    <t>(LLCD Dredging)</t>
  </si>
  <si>
    <t>(Other)</t>
  </si>
  <si>
    <t>Uniforms</t>
  </si>
  <si>
    <t>Bulldozer</t>
  </si>
  <si>
    <t>Utility Vehicle</t>
  </si>
  <si>
    <t>Patrol Boat</t>
  </si>
  <si>
    <t>Dredging/Rip-Rap Income</t>
  </si>
  <si>
    <t>LLCD Pick-up Truck</t>
  </si>
  <si>
    <t>Boat Dock (2)</t>
  </si>
  <si>
    <t>2014 Budget</t>
  </si>
  <si>
    <t>PERF (14.2%)</t>
  </si>
  <si>
    <t>(Private)</t>
  </si>
  <si>
    <t>Signs/Nautical Markers</t>
  </si>
  <si>
    <t>2015 Budget</t>
  </si>
  <si>
    <t>2014 Budgeted</t>
  </si>
  <si>
    <t>Push Boat / Motors</t>
  </si>
  <si>
    <t>SUTA (1.236% to 9.5K--all staff)</t>
  </si>
  <si>
    <t>(1600 hrs @ $17.00/hr)</t>
  </si>
  <si>
    <t>2016 Budget</t>
  </si>
  <si>
    <t>2014 Actual</t>
  </si>
  <si>
    <t>Work Boat (Pontoon)</t>
  </si>
  <si>
    <t>District Manager</t>
  </si>
  <si>
    <t>2015 Actual</t>
  </si>
  <si>
    <t>700,00</t>
  </si>
  <si>
    <t>2017 Budget</t>
  </si>
  <si>
    <t>,</t>
  </si>
  <si>
    <t>2017 Budgeted</t>
  </si>
  <si>
    <t>2016 Actual</t>
  </si>
  <si>
    <t>2017 Actual</t>
  </si>
  <si>
    <t>Sediment Removal</t>
  </si>
  <si>
    <t>Bond Loan Proceeds</t>
  </si>
  <si>
    <t>Merchant Fees</t>
  </si>
  <si>
    <t>(100 hrs @ $39.00/hr)</t>
  </si>
  <si>
    <t>Sediment Mitigation</t>
  </si>
  <si>
    <t>2018 Actual</t>
  </si>
  <si>
    <t>2019 Approved</t>
  </si>
  <si>
    <t>2020 Budget</t>
  </si>
  <si>
    <t>Park Operations Supervisor</t>
  </si>
  <si>
    <t>Equipment Operations Supervisor</t>
  </si>
  <si>
    <t>Push Boat Operator</t>
  </si>
  <si>
    <t>Printing/Advertising/Events</t>
  </si>
  <si>
    <t>Community Foundation</t>
  </si>
  <si>
    <t>Receipt Books</t>
  </si>
  <si>
    <t>2018 Budget</t>
  </si>
  <si>
    <t xml:space="preserve">2018  Budget </t>
  </si>
  <si>
    <t>2019 Actual</t>
  </si>
  <si>
    <t>2019 Budget</t>
  </si>
  <si>
    <t>2021 Budget</t>
  </si>
  <si>
    <t>Consulting Services</t>
  </si>
  <si>
    <t>Professional Development</t>
  </si>
  <si>
    <t>Park improvement</t>
  </si>
  <si>
    <t xml:space="preserve">Contingency Fund </t>
  </si>
  <si>
    <t>(500 hrs @ $19.00/hr)</t>
  </si>
  <si>
    <t>Expense</t>
  </si>
  <si>
    <t>Budget Year</t>
  </si>
  <si>
    <t>Anticipated tax Revenue ( Rate = $0.033 per $100 assessed)</t>
  </si>
  <si>
    <t>Debt Service</t>
  </si>
  <si>
    <t>Bond Repayment- Sediment Mangament</t>
  </si>
  <si>
    <t>GRAND TOTAL DEBT EXPENDITURES</t>
  </si>
  <si>
    <t>Park Capital Improvements</t>
  </si>
  <si>
    <t xml:space="preserve">Park Recreation Improvements </t>
  </si>
  <si>
    <t>Non-Park Capital Improvements</t>
  </si>
  <si>
    <t>Lake Health Improvements</t>
  </si>
  <si>
    <t>TOTAL EXPENDITURES  GENERAL BUDGET</t>
  </si>
  <si>
    <t>2022 Budget</t>
  </si>
  <si>
    <t>2020 Actual</t>
  </si>
  <si>
    <t>2022 budget</t>
  </si>
  <si>
    <t>General Fund</t>
  </si>
  <si>
    <t>License</t>
  </si>
  <si>
    <t>Fee</t>
  </si>
  <si>
    <t>Donation</t>
  </si>
  <si>
    <t>Tax</t>
  </si>
  <si>
    <t>interest</t>
  </si>
  <si>
    <t>Park</t>
  </si>
  <si>
    <t>Tax calculation</t>
  </si>
  <si>
    <t>Total Tax rate</t>
  </si>
  <si>
    <t>%</t>
  </si>
  <si>
    <t>Total Collected</t>
  </si>
  <si>
    <t>Actual Tax Revenue</t>
  </si>
  <si>
    <t>Spring</t>
  </si>
  <si>
    <t>Fall</t>
  </si>
  <si>
    <t>Monroe County</t>
  </si>
  <si>
    <t>Brown County</t>
  </si>
  <si>
    <t>Total Tax Revenue</t>
  </si>
  <si>
    <t>2021 Actual</t>
  </si>
  <si>
    <t>Maximum Allowable Fee per Lease Agreement</t>
  </si>
  <si>
    <t>Fee Type</t>
  </si>
  <si>
    <t>Base Fee</t>
  </si>
  <si>
    <r>
      <t>Maximum Fee</t>
    </r>
    <r>
      <rPr>
        <b/>
        <sz val="11"/>
        <color theme="1"/>
        <rFont val="Calibri"/>
        <family val="2"/>
      </rPr>
      <t>¹</t>
    </r>
  </si>
  <si>
    <t>Maximum Increase</t>
  </si>
  <si>
    <t>Launch Fee -Daily</t>
  </si>
  <si>
    <t>Launch Fee- Annual</t>
  </si>
  <si>
    <t>Annual Motor &gt; or = to 10 hp Resident</t>
  </si>
  <si>
    <t>Annual Motor &gt; or = to 10 hp non-Resident</t>
  </si>
  <si>
    <t>Annual Motor less than 10 hp (row/sail) Resident</t>
  </si>
  <si>
    <t>Annual Motor less than 10 hp (row/sail) non-Resident</t>
  </si>
  <si>
    <t>Annual Personal Water craft (Jet Ski) Resident</t>
  </si>
  <si>
    <t>Annual Personal Water craft (Jet Ski) non-Resident</t>
  </si>
  <si>
    <t xml:space="preserve">Daily Motor &gt; or = to 10 hp </t>
  </si>
  <si>
    <t xml:space="preserve">Daily Motor less than 10 hp (row/sail) </t>
  </si>
  <si>
    <t xml:space="preserve">Daily Personal Water craft (Jet Ski) </t>
  </si>
  <si>
    <t>Daily Park Entrance Pass, per vehicle</t>
  </si>
  <si>
    <t xml:space="preserve">n/a </t>
  </si>
  <si>
    <t>n/a</t>
  </si>
  <si>
    <t>Seasonal Park Entrance Pass</t>
  </si>
  <si>
    <t>Maximum Fee Calculation</t>
  </si>
  <si>
    <t>BIN - Base Index Number (CPI-U for Jan 1995)</t>
  </si>
  <si>
    <r>
      <t xml:space="preserve">Multiplier (CIN </t>
    </r>
    <r>
      <rPr>
        <sz val="11"/>
        <color theme="1"/>
        <rFont val="Calibri"/>
        <family val="2"/>
      </rPr>
      <t>÷ BIN)</t>
    </r>
  </si>
  <si>
    <r>
      <rPr>
        <sz val="11"/>
        <color theme="1"/>
        <rFont val="Calibri"/>
        <family val="2"/>
      </rPr>
      <t xml:space="preserve">¹ </t>
    </r>
    <r>
      <rPr>
        <sz val="10"/>
        <rFont val="Arial"/>
        <family val="2"/>
      </rPr>
      <t>Maximum Fee = Base Fee x Multiplier</t>
    </r>
  </si>
  <si>
    <t>(160 hrs @ $19.00/hr)</t>
  </si>
  <si>
    <t xml:space="preserve">Equipment Operator </t>
  </si>
  <si>
    <t>(0 hrs @ $33.00/hr)</t>
  </si>
  <si>
    <t>WakeBoard Fee</t>
  </si>
  <si>
    <t>Equipment Supplies</t>
  </si>
  <si>
    <t xml:space="preserve"> Heavy Equipment Repairs</t>
  </si>
  <si>
    <t xml:space="preserve">2023- General Fund  Budget </t>
  </si>
  <si>
    <t>fee</t>
  </si>
  <si>
    <t>tax</t>
  </si>
  <si>
    <t>Special Benefits Tax (SBT) - BC</t>
  </si>
  <si>
    <t>Special benefits Tax (SBT)- MC</t>
  </si>
  <si>
    <t>SBT Hydraulic Assessment-BC</t>
  </si>
  <si>
    <t>SBT Hydraulic Assessment-MC</t>
  </si>
  <si>
    <t>2022 Actual</t>
  </si>
  <si>
    <t xml:space="preserve">2024- General Fund  Budget </t>
  </si>
  <si>
    <t>2024 Proposed Budget</t>
  </si>
  <si>
    <t>2024 proposed budget</t>
  </si>
  <si>
    <t>State Board Accounts Audit</t>
  </si>
  <si>
    <t>2022 actual</t>
  </si>
  <si>
    <t>CIN - Current Index Number (CPI-U for December 2022 )</t>
  </si>
  <si>
    <t>2022  Fee</t>
  </si>
  <si>
    <t>Park Admission Fees Daily</t>
  </si>
  <si>
    <t xml:space="preserve">Special Events </t>
  </si>
  <si>
    <t>Event support</t>
  </si>
  <si>
    <t>Current Fee (2023)</t>
  </si>
  <si>
    <t>2023 Budget</t>
  </si>
  <si>
    <t>2024 Budget</t>
  </si>
  <si>
    <t>$57,000.00+</t>
  </si>
  <si>
    <t>2023 To Date</t>
  </si>
  <si>
    <t>2023  Budget</t>
  </si>
  <si>
    <t>End of year Balance</t>
  </si>
  <si>
    <t>Rolling Balance</t>
  </si>
  <si>
    <t>2023  To Date</t>
  </si>
  <si>
    <t>Current Balance</t>
  </si>
  <si>
    <t>2023 Projected</t>
  </si>
  <si>
    <t>Daily</t>
  </si>
  <si>
    <t>Annual</t>
  </si>
  <si>
    <t>2023 Park Entry Break Down as of 7/6/23</t>
  </si>
  <si>
    <t xml:space="preserve"># of sales </t>
  </si>
  <si>
    <t>Revenue</t>
  </si>
  <si>
    <t>Park Admission Fees Annual (@$80)</t>
  </si>
  <si>
    <t>2024 Proposed Fee</t>
  </si>
  <si>
    <t>8% increase</t>
  </si>
  <si>
    <t>Proposed % increase</t>
  </si>
  <si>
    <t>(2174 hrs @ $13.00)</t>
  </si>
  <si>
    <t>(1200 hrs @ $20.00)</t>
  </si>
  <si>
    <t>(200 hrs @ $15.00/hr)</t>
  </si>
  <si>
    <t>(160 hrs @ $33.00/hr)</t>
  </si>
  <si>
    <t>Office Administrator</t>
  </si>
  <si>
    <t>Park Patrol</t>
  </si>
  <si>
    <t>2024- Cumulative Conservancy Improvement Fund  Budget - Fund Code 2393</t>
  </si>
  <si>
    <t>2024- General Fund  Budget Revenues</t>
  </si>
  <si>
    <t>2024- General Fund  Budget - Wages</t>
  </si>
  <si>
    <t>2024- General Fund  Budget Supplies</t>
  </si>
  <si>
    <t>2024 Capital,Debt and Summary</t>
  </si>
  <si>
    <t>Office Cleaning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</si>
</sst>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#,##0.000_);[Red]\(#,##0.000\)"/>
    <numFmt numFmtId="166" formatCode="&quot;$&quot;#,##0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202124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/>
    <xf numFmtId="4" fontId="3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3" fillId="0" borderId="8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4" fontId="3" fillId="0" borderId="10" xfId="0" applyNumberFormat="1" applyFont="1" applyBorder="1" applyAlignment="1">
      <alignment horizontal="center" wrapText="1"/>
    </xf>
    <xf numFmtId="0" fontId="0" fillId="0" borderId="1" xfId="0" applyBorder="1"/>
    <xf numFmtId="4" fontId="3" fillId="0" borderId="0" xfId="0" applyNumberFormat="1" applyFont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0" fillId="0" borderId="11" xfId="0" applyBorder="1"/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4" fontId="0" fillId="0" borderId="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9" xfId="0" applyFont="1" applyBorder="1"/>
    <xf numFmtId="4" fontId="3" fillId="0" borderId="9" xfId="0" applyNumberFormat="1" applyFont="1" applyBorder="1"/>
    <xf numFmtId="4" fontId="3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9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 wrapText="1"/>
    </xf>
    <xf numFmtId="4" fontId="0" fillId="0" borderId="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 applyAlignment="1">
      <alignment horizontal="center"/>
    </xf>
    <xf numFmtId="4" fontId="3" fillId="0" borderId="13" xfId="0" applyNumberFormat="1" applyFont="1" applyBorder="1"/>
    <xf numFmtId="4" fontId="0" fillId="0" borderId="1" xfId="0" applyNumberFormat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left"/>
    </xf>
    <xf numFmtId="0" fontId="3" fillId="3" borderId="8" xfId="0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0" fontId="0" fillId="3" borderId="0" xfId="0" applyFill="1"/>
    <xf numFmtId="4" fontId="0" fillId="3" borderId="0" xfId="0" applyNumberFormat="1" applyFill="1"/>
    <xf numFmtId="0" fontId="3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0" fillId="0" borderId="7" xfId="0" applyBorder="1"/>
    <xf numFmtId="8" fontId="0" fillId="0" borderId="7" xfId="0" applyNumberFormat="1" applyBorder="1"/>
    <xf numFmtId="164" fontId="0" fillId="3" borderId="0" xfId="0" applyNumberFormat="1" applyFill="1"/>
    <xf numFmtId="164" fontId="0" fillId="0" borderId="0" xfId="0" applyNumberFormat="1"/>
    <xf numFmtId="8" fontId="0" fillId="0" borderId="2" xfId="0" applyNumberFormat="1" applyBorder="1"/>
    <xf numFmtId="8" fontId="0" fillId="0" borderId="2" xfId="0" applyNumberFormat="1" applyBorder="1" applyAlignment="1">
      <alignment horizontal="right"/>
    </xf>
    <xf numFmtId="8" fontId="0" fillId="3" borderId="2" xfId="0" applyNumberFormat="1" applyFill="1" applyBorder="1"/>
    <xf numFmtId="17" fontId="0" fillId="0" borderId="2" xfId="0" applyNumberFormat="1" applyBorder="1" applyAlignment="1">
      <alignment horizontal="left"/>
    </xf>
    <xf numFmtId="165" fontId="0" fillId="0" borderId="2" xfId="0" applyNumberFormat="1" applyBorder="1"/>
    <xf numFmtId="165" fontId="0" fillId="0" borderId="0" xfId="0" applyNumberFormat="1"/>
    <xf numFmtId="0" fontId="5" fillId="0" borderId="13" xfId="0" applyFont="1" applyBorder="1" applyAlignment="1">
      <alignment horizontal="center" wrapText="1"/>
    </xf>
    <xf numFmtId="166" fontId="0" fillId="0" borderId="0" xfId="0" applyNumberFormat="1"/>
    <xf numFmtId="164" fontId="3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 wrapText="1"/>
    </xf>
    <xf numFmtId="164" fontId="3" fillId="0" borderId="9" xfId="0" applyNumberFormat="1" applyFont="1" applyBorder="1"/>
    <xf numFmtId="17" fontId="3" fillId="0" borderId="7" xfId="0" applyNumberFormat="1" applyFont="1" applyBorder="1" applyAlignment="1">
      <alignment horizontal="left"/>
    </xf>
    <xf numFmtId="0" fontId="9" fillId="0" borderId="0" xfId="0" applyFont="1"/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11" fillId="0" borderId="0" xfId="0" applyNumberFormat="1" applyFont="1"/>
    <xf numFmtId="8" fontId="0" fillId="0" borderId="2" xfId="0" applyNumberFormat="1" applyBorder="1" applyAlignment="1">
      <alignment horizontal="center"/>
    </xf>
    <xf numFmtId="8" fontId="1" fillId="0" borderId="2" xfId="0" applyNumberFormat="1" applyFont="1" applyBorder="1"/>
    <xf numFmtId="8" fontId="12" fillId="0" borderId="2" xfId="0" applyNumberFormat="1" applyFont="1" applyBorder="1" applyAlignment="1">
      <alignment horizontal="center"/>
    </xf>
    <xf numFmtId="8" fontId="0" fillId="0" borderId="0" xfId="0" applyNumberFormat="1"/>
    <xf numFmtId="2" fontId="0" fillId="0" borderId="0" xfId="0" applyNumberFormat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4" xfId="0" applyFont="1" applyBorder="1"/>
    <xf numFmtId="0" fontId="1" fillId="0" borderId="5" xfId="0" applyFont="1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/>
    <xf numFmtId="0" fontId="1" fillId="0" borderId="0" xfId="0" applyFont="1"/>
    <xf numFmtId="0" fontId="0" fillId="0" borderId="12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Normal" xfId="0" builtinId="0"/>
    <cellStyle name="Normal 2" xfId="1" xr:uid="{417AC713-9F4B-4897-BC1A-112D08B7E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34"/>
  <sheetViews>
    <sheetView zoomScale="60" zoomScaleNormal="60" workbookViewId="0">
      <selection activeCell="A3" sqref="A3:F34"/>
    </sheetView>
  </sheetViews>
  <sheetFormatPr defaultRowHeight="12.75" x14ac:dyDescent="0.2"/>
  <cols>
    <col min="1" max="1" width="20.42578125" customWidth="1"/>
    <col min="2" max="2" width="49.140625" customWidth="1"/>
    <col min="3" max="3" width="40.28515625" customWidth="1"/>
    <col min="4" max="4" width="38.7109375" customWidth="1"/>
    <col min="5" max="5" width="43.28515625" customWidth="1"/>
    <col min="6" max="6" width="27" customWidth="1"/>
    <col min="7" max="7" width="23.5703125" customWidth="1"/>
    <col min="8" max="8" width="29.140625" customWidth="1"/>
  </cols>
  <sheetData>
    <row r="3" spans="1:6" x14ac:dyDescent="0.2">
      <c r="A3" s="9" t="s">
        <v>155</v>
      </c>
      <c r="B3" s="9" t="s">
        <v>156</v>
      </c>
      <c r="C3" s="179" t="s">
        <v>179</v>
      </c>
      <c r="D3" s="180"/>
      <c r="E3" s="181"/>
      <c r="F3" s="7" t="s">
        <v>184</v>
      </c>
    </row>
    <row r="4" spans="1:6" x14ac:dyDescent="0.2">
      <c r="A4" s="169">
        <v>2021</v>
      </c>
      <c r="B4" s="168">
        <v>45000</v>
      </c>
      <c r="C4" s="183" t="s">
        <v>180</v>
      </c>
      <c r="D4" s="173" t="s">
        <v>182</v>
      </c>
      <c r="E4" s="186">
        <v>21528.7448845</v>
      </c>
      <c r="F4" s="186">
        <f>SUM(E4:E10)</f>
        <v>47349.379923799999</v>
      </c>
    </row>
    <row r="5" spans="1:6" x14ac:dyDescent="0.2">
      <c r="A5" s="169"/>
      <c r="B5" s="169"/>
      <c r="C5" s="184"/>
      <c r="D5" s="174"/>
      <c r="E5" s="186"/>
      <c r="F5" s="187"/>
    </row>
    <row r="6" spans="1:6" ht="27" customHeight="1" x14ac:dyDescent="0.2">
      <c r="A6" s="169"/>
      <c r="B6" s="169"/>
      <c r="C6" s="185"/>
      <c r="D6" s="121" t="s">
        <v>183</v>
      </c>
      <c r="E6" s="122">
        <v>7062.9350393000004</v>
      </c>
      <c r="F6" s="187"/>
    </row>
    <row r="7" spans="1:6" x14ac:dyDescent="0.2">
      <c r="A7" s="169"/>
      <c r="B7" s="169"/>
      <c r="C7" s="170" t="s">
        <v>181</v>
      </c>
      <c r="D7" s="173" t="s">
        <v>182</v>
      </c>
      <c r="E7" s="175">
        <v>13917.02</v>
      </c>
      <c r="F7" s="187"/>
    </row>
    <row r="8" spans="1:6" x14ac:dyDescent="0.2">
      <c r="A8" s="169"/>
      <c r="B8" s="169"/>
      <c r="C8" s="171"/>
      <c r="D8" s="174"/>
      <c r="E8" s="176"/>
      <c r="F8" s="187"/>
    </row>
    <row r="9" spans="1:6" x14ac:dyDescent="0.2">
      <c r="A9" s="169"/>
      <c r="B9" s="169"/>
      <c r="C9" s="171"/>
      <c r="D9" s="177" t="s">
        <v>183</v>
      </c>
      <c r="E9" s="178">
        <v>4840.68</v>
      </c>
      <c r="F9" s="187"/>
    </row>
    <row r="10" spans="1:6" x14ac:dyDescent="0.2">
      <c r="A10" s="169"/>
      <c r="B10" s="169"/>
      <c r="C10" s="172"/>
      <c r="D10" s="172"/>
      <c r="E10" s="172"/>
      <c r="F10" s="187"/>
    </row>
    <row r="11" spans="1:6" x14ac:dyDescent="0.2">
      <c r="A11" s="9" t="s">
        <v>155</v>
      </c>
      <c r="B11" s="9" t="s">
        <v>156</v>
      </c>
      <c r="C11" s="179" t="s">
        <v>179</v>
      </c>
      <c r="D11" s="180"/>
      <c r="E11" s="181"/>
      <c r="F11" s="7" t="s">
        <v>184</v>
      </c>
    </row>
    <row r="12" spans="1:6" x14ac:dyDescent="0.2">
      <c r="A12" s="169">
        <v>2022</v>
      </c>
      <c r="B12" s="168">
        <v>49000</v>
      </c>
      <c r="C12" s="183" t="s">
        <v>180</v>
      </c>
      <c r="D12" s="173" t="s">
        <v>182</v>
      </c>
      <c r="E12" s="186">
        <v>20836.11</v>
      </c>
      <c r="F12" s="186">
        <v>45680.37</v>
      </c>
    </row>
    <row r="13" spans="1:6" x14ac:dyDescent="0.2">
      <c r="A13" s="169"/>
      <c r="B13" s="169"/>
      <c r="C13" s="184"/>
      <c r="D13" s="174"/>
      <c r="E13" s="186"/>
      <c r="F13" s="187"/>
    </row>
    <row r="14" spans="1:6" ht="27.75" customHeight="1" x14ac:dyDescent="0.2">
      <c r="A14" s="169"/>
      <c r="B14" s="169"/>
      <c r="C14" s="185"/>
      <c r="D14" s="121" t="s">
        <v>183</v>
      </c>
      <c r="E14" s="122">
        <v>7078.09</v>
      </c>
      <c r="F14" s="187"/>
    </row>
    <row r="15" spans="1:6" x14ac:dyDescent="0.2">
      <c r="A15" s="169"/>
      <c r="B15" s="169"/>
      <c r="C15" s="170" t="s">
        <v>181</v>
      </c>
      <c r="D15" s="173" t="s">
        <v>182</v>
      </c>
      <c r="E15" s="175">
        <v>13061.23</v>
      </c>
      <c r="F15" s="187"/>
    </row>
    <row r="16" spans="1:6" x14ac:dyDescent="0.2">
      <c r="A16" s="169"/>
      <c r="B16" s="169"/>
      <c r="C16" s="171"/>
      <c r="D16" s="174"/>
      <c r="E16" s="176"/>
      <c r="F16" s="187"/>
    </row>
    <row r="17" spans="1:6" x14ac:dyDescent="0.2">
      <c r="A17" s="169"/>
      <c r="B17" s="169"/>
      <c r="C17" s="171"/>
      <c r="D17" s="177" t="s">
        <v>183</v>
      </c>
      <c r="E17" s="178">
        <v>4704.9399999999996</v>
      </c>
      <c r="F17" s="187"/>
    </row>
    <row r="18" spans="1:6" x14ac:dyDescent="0.2">
      <c r="A18" s="169"/>
      <c r="B18" s="169"/>
      <c r="C18" s="172"/>
      <c r="D18" s="172"/>
      <c r="E18" s="172"/>
      <c r="F18" s="187"/>
    </row>
    <row r="19" spans="1:6" x14ac:dyDescent="0.2">
      <c r="A19" s="9" t="s">
        <v>155</v>
      </c>
      <c r="B19" s="9" t="s">
        <v>156</v>
      </c>
      <c r="C19" s="179" t="s">
        <v>179</v>
      </c>
      <c r="D19" s="180"/>
      <c r="E19" s="181"/>
      <c r="F19" s="7" t="s">
        <v>184</v>
      </c>
    </row>
    <row r="20" spans="1:6" x14ac:dyDescent="0.2">
      <c r="A20" s="169">
        <v>2023</v>
      </c>
      <c r="B20" s="182">
        <v>57619</v>
      </c>
      <c r="C20" s="183" t="s">
        <v>180</v>
      </c>
      <c r="D20" s="173" t="s">
        <v>182</v>
      </c>
      <c r="E20" s="186">
        <v>24493.13</v>
      </c>
      <c r="F20" s="168"/>
    </row>
    <row r="21" spans="1:6" x14ac:dyDescent="0.2">
      <c r="A21" s="169"/>
      <c r="B21" s="169"/>
      <c r="C21" s="184"/>
      <c r="D21" s="174"/>
      <c r="E21" s="186"/>
      <c r="F21" s="169"/>
    </row>
    <row r="22" spans="1:6" ht="23.25" customHeight="1" x14ac:dyDescent="0.2">
      <c r="A22" s="169"/>
      <c r="B22" s="169"/>
      <c r="C22" s="185"/>
      <c r="D22" s="121" t="s">
        <v>183</v>
      </c>
      <c r="E22" s="122">
        <v>8990.93</v>
      </c>
      <c r="F22" s="169"/>
    </row>
    <row r="23" spans="1:6" ht="16.5" customHeight="1" x14ac:dyDescent="0.2">
      <c r="A23" s="169"/>
      <c r="B23" s="169"/>
      <c r="C23" s="170" t="s">
        <v>181</v>
      </c>
      <c r="D23" s="173" t="s">
        <v>182</v>
      </c>
      <c r="E23" s="175"/>
      <c r="F23" s="169"/>
    </row>
    <row r="24" spans="1:6" x14ac:dyDescent="0.2">
      <c r="A24" s="169"/>
      <c r="B24" s="169"/>
      <c r="C24" s="171"/>
      <c r="D24" s="174"/>
      <c r="E24" s="176"/>
      <c r="F24" s="169"/>
    </row>
    <row r="25" spans="1:6" x14ac:dyDescent="0.2">
      <c r="A25" s="169"/>
      <c r="B25" s="169"/>
      <c r="C25" s="171"/>
      <c r="D25" s="177" t="s">
        <v>183</v>
      </c>
      <c r="E25" s="178"/>
      <c r="F25" s="169"/>
    </row>
    <row r="26" spans="1:6" x14ac:dyDescent="0.2">
      <c r="A26" s="169"/>
      <c r="B26" s="169"/>
      <c r="C26" s="172"/>
      <c r="D26" s="172"/>
      <c r="E26" s="172"/>
      <c r="F26" s="169"/>
    </row>
    <row r="27" spans="1:6" x14ac:dyDescent="0.2">
      <c r="A27" s="9" t="s">
        <v>155</v>
      </c>
      <c r="B27" s="9" t="s">
        <v>156</v>
      </c>
      <c r="C27" s="179" t="s">
        <v>179</v>
      </c>
      <c r="D27" s="180"/>
      <c r="E27" s="181"/>
      <c r="F27" s="7" t="s">
        <v>184</v>
      </c>
    </row>
    <row r="28" spans="1:6" x14ac:dyDescent="0.2">
      <c r="A28" s="169">
        <v>2024</v>
      </c>
      <c r="B28" s="182" t="s">
        <v>237</v>
      </c>
      <c r="C28" s="183" t="s">
        <v>180</v>
      </c>
      <c r="D28" s="173" t="s">
        <v>182</v>
      </c>
      <c r="E28" s="186"/>
      <c r="F28" s="168"/>
    </row>
    <row r="29" spans="1:6" x14ac:dyDescent="0.2">
      <c r="A29" s="169"/>
      <c r="B29" s="169"/>
      <c r="C29" s="184"/>
      <c r="D29" s="174"/>
      <c r="E29" s="186"/>
      <c r="F29" s="169"/>
    </row>
    <row r="30" spans="1:6" x14ac:dyDescent="0.2">
      <c r="A30" s="169"/>
      <c r="B30" s="169"/>
      <c r="C30" s="185"/>
      <c r="D30" s="121" t="s">
        <v>183</v>
      </c>
      <c r="E30" s="122"/>
      <c r="F30" s="169"/>
    </row>
    <row r="31" spans="1:6" x14ac:dyDescent="0.2">
      <c r="A31" s="169"/>
      <c r="B31" s="169"/>
      <c r="C31" s="170" t="s">
        <v>181</v>
      </c>
      <c r="D31" s="173" t="s">
        <v>182</v>
      </c>
      <c r="E31" s="175"/>
      <c r="F31" s="169"/>
    </row>
    <row r="32" spans="1:6" x14ac:dyDescent="0.2">
      <c r="A32" s="169"/>
      <c r="B32" s="169"/>
      <c r="C32" s="171"/>
      <c r="D32" s="174"/>
      <c r="E32" s="176"/>
      <c r="F32" s="169"/>
    </row>
    <row r="33" spans="1:6" x14ac:dyDescent="0.2">
      <c r="A33" s="169"/>
      <c r="B33" s="169"/>
      <c r="C33" s="171"/>
      <c r="D33" s="177" t="s">
        <v>183</v>
      </c>
      <c r="E33" s="178"/>
      <c r="F33" s="169"/>
    </row>
    <row r="34" spans="1:6" x14ac:dyDescent="0.2">
      <c r="A34" s="169"/>
      <c r="B34" s="169"/>
      <c r="C34" s="172"/>
      <c r="D34" s="172"/>
      <c r="E34" s="172"/>
      <c r="F34" s="169"/>
    </row>
  </sheetData>
  <mergeCells count="48">
    <mergeCell ref="A4:A10"/>
    <mergeCell ref="B4:B10"/>
    <mergeCell ref="A12:A18"/>
    <mergeCell ref="B12:B18"/>
    <mergeCell ref="C3:E3"/>
    <mergeCell ref="C4:C6"/>
    <mergeCell ref="C7:C10"/>
    <mergeCell ref="D4:D5"/>
    <mergeCell ref="E4:E5"/>
    <mergeCell ref="D7:D8"/>
    <mergeCell ref="D9:D10"/>
    <mergeCell ref="E7:E8"/>
    <mergeCell ref="E9:E10"/>
    <mergeCell ref="F4:F10"/>
    <mergeCell ref="C11:E11"/>
    <mergeCell ref="C12:C14"/>
    <mergeCell ref="D12:D13"/>
    <mergeCell ref="E12:E13"/>
    <mergeCell ref="F12:F18"/>
    <mergeCell ref="C15:C18"/>
    <mergeCell ref="D15:D16"/>
    <mergeCell ref="E15:E16"/>
    <mergeCell ref="D17:D18"/>
    <mergeCell ref="E17:E18"/>
    <mergeCell ref="C19:E19"/>
    <mergeCell ref="A20:A26"/>
    <mergeCell ref="B20:B26"/>
    <mergeCell ref="C20:C22"/>
    <mergeCell ref="D20:D21"/>
    <mergeCell ref="E20:E21"/>
    <mergeCell ref="F20:F26"/>
    <mergeCell ref="C23:C26"/>
    <mergeCell ref="D23:D24"/>
    <mergeCell ref="E23:E24"/>
    <mergeCell ref="D25:D26"/>
    <mergeCell ref="E25:E26"/>
    <mergeCell ref="C27:E27"/>
    <mergeCell ref="A28:A34"/>
    <mergeCell ref="B28:B34"/>
    <mergeCell ref="C28:C30"/>
    <mergeCell ref="D28:D29"/>
    <mergeCell ref="E28:E29"/>
    <mergeCell ref="F28:F34"/>
    <mergeCell ref="C31:C34"/>
    <mergeCell ref="D31:D32"/>
    <mergeCell ref="E31:E32"/>
    <mergeCell ref="D33:D34"/>
    <mergeCell ref="E33:E34"/>
  </mergeCell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8"/>
  <sheetViews>
    <sheetView zoomScale="70" zoomScaleNormal="70" workbookViewId="0">
      <selection sqref="A1:F38"/>
    </sheetView>
  </sheetViews>
  <sheetFormatPr defaultRowHeight="12.75" x14ac:dyDescent="0.2"/>
  <cols>
    <col min="1" max="1" width="17.42578125" customWidth="1"/>
    <col min="2" max="2" width="53.7109375" style="72" customWidth="1"/>
    <col min="3" max="3" width="37.28515625" customWidth="1"/>
    <col min="4" max="4" width="38.28515625" customWidth="1"/>
    <col min="5" max="5" width="31" style="90" customWidth="1"/>
    <col min="6" max="6" width="17.42578125" customWidth="1"/>
  </cols>
  <sheetData>
    <row r="1" spans="1:6" x14ac:dyDescent="0.2">
      <c r="A1" s="188" t="s">
        <v>260</v>
      </c>
      <c r="B1" s="189"/>
      <c r="C1" s="189"/>
      <c r="D1" s="189"/>
      <c r="E1" s="189"/>
    </row>
    <row r="4" spans="1:6" s="72" customFormat="1" x14ac:dyDescent="0.2">
      <c r="A4" s="9" t="s">
        <v>155</v>
      </c>
      <c r="B4" s="9" t="s">
        <v>156</v>
      </c>
      <c r="C4" s="179" t="s">
        <v>154</v>
      </c>
      <c r="D4" s="180"/>
      <c r="E4" s="181"/>
      <c r="F4" s="32"/>
    </row>
    <row r="5" spans="1:6" x14ac:dyDescent="0.2">
      <c r="A5" s="169">
        <v>2021</v>
      </c>
      <c r="B5" s="168">
        <v>45000</v>
      </c>
      <c r="C5" s="111" t="s">
        <v>0</v>
      </c>
      <c r="D5" s="111" t="s">
        <v>1</v>
      </c>
      <c r="E5" s="112" t="s">
        <v>185</v>
      </c>
      <c r="F5" s="3"/>
    </row>
    <row r="6" spans="1:6" x14ac:dyDescent="0.2">
      <c r="A6" s="169"/>
      <c r="B6" s="169"/>
      <c r="C6" s="15">
        <v>2001</v>
      </c>
      <c r="D6" s="110" t="s">
        <v>160</v>
      </c>
      <c r="E6" s="106">
        <v>35524</v>
      </c>
      <c r="F6" s="3"/>
    </row>
    <row r="7" spans="1:6" x14ac:dyDescent="0.2">
      <c r="A7" s="169"/>
      <c r="B7" s="169"/>
      <c r="C7" s="17">
        <v>2002</v>
      </c>
      <c r="D7" s="17" t="s">
        <v>161</v>
      </c>
      <c r="E7" s="105">
        <v>9000</v>
      </c>
      <c r="F7" s="3"/>
    </row>
    <row r="8" spans="1:6" x14ac:dyDescent="0.2">
      <c r="A8" s="169"/>
      <c r="B8" s="169"/>
      <c r="C8" s="17">
        <v>2003</v>
      </c>
      <c r="D8" s="17" t="s">
        <v>162</v>
      </c>
      <c r="E8" s="105">
        <v>0</v>
      </c>
      <c r="F8" s="3"/>
    </row>
    <row r="9" spans="1:6" x14ac:dyDescent="0.2">
      <c r="A9" s="169"/>
      <c r="B9" s="169"/>
      <c r="C9" s="17">
        <v>2004</v>
      </c>
      <c r="D9" s="17" t="s">
        <v>163</v>
      </c>
      <c r="E9" s="105">
        <v>0</v>
      </c>
      <c r="F9" s="3"/>
    </row>
    <row r="10" spans="1:6" x14ac:dyDescent="0.2">
      <c r="A10" s="169"/>
      <c r="B10" s="169"/>
      <c r="C10" s="17"/>
      <c r="D10" s="17"/>
      <c r="E10" s="105">
        <v>0</v>
      </c>
      <c r="F10" s="3"/>
    </row>
    <row r="11" spans="1:6" x14ac:dyDescent="0.2">
      <c r="A11" s="169"/>
      <c r="B11" s="169"/>
      <c r="C11" s="17"/>
      <c r="D11" s="66" t="s">
        <v>9</v>
      </c>
      <c r="E11" s="107">
        <f>SUM(E6:E10)</f>
        <v>44524</v>
      </c>
      <c r="F11" s="3"/>
    </row>
    <row r="12" spans="1:6" x14ac:dyDescent="0.2">
      <c r="A12" s="149"/>
      <c r="B12" s="149"/>
      <c r="C12" s="154"/>
      <c r="D12" s="23" t="s">
        <v>240</v>
      </c>
      <c r="E12" s="155"/>
      <c r="F12" s="157">
        <v>2825.38</v>
      </c>
    </row>
    <row r="13" spans="1:6" x14ac:dyDescent="0.2">
      <c r="A13" s="9" t="s">
        <v>155</v>
      </c>
      <c r="B13" s="9" t="s">
        <v>156</v>
      </c>
      <c r="C13" s="179" t="s">
        <v>154</v>
      </c>
      <c r="D13" s="180"/>
      <c r="E13" s="181"/>
      <c r="F13" s="3"/>
    </row>
    <row r="14" spans="1:6" x14ac:dyDescent="0.2">
      <c r="A14" s="169">
        <v>2022</v>
      </c>
      <c r="B14" s="168">
        <v>49000</v>
      </c>
      <c r="C14" s="151" t="s">
        <v>0</v>
      </c>
      <c r="D14" s="151" t="s">
        <v>1</v>
      </c>
      <c r="E14" s="152" t="s">
        <v>223</v>
      </c>
      <c r="F14" s="153" t="s">
        <v>241</v>
      </c>
    </row>
    <row r="15" spans="1:6" x14ac:dyDescent="0.2">
      <c r="A15" s="169"/>
      <c r="B15" s="169"/>
      <c r="C15" s="15">
        <v>2001</v>
      </c>
      <c r="D15" s="110" t="s">
        <v>160</v>
      </c>
      <c r="E15" s="156">
        <v>23261.99</v>
      </c>
      <c r="F15" s="3"/>
    </row>
    <row r="16" spans="1:6" x14ac:dyDescent="0.2">
      <c r="A16" s="169"/>
      <c r="B16" s="169"/>
      <c r="C16" s="17">
        <v>2002</v>
      </c>
      <c r="D16" s="17" t="s">
        <v>161</v>
      </c>
      <c r="E16" s="105">
        <v>0</v>
      </c>
      <c r="F16" s="3"/>
    </row>
    <row r="17" spans="1:6" x14ac:dyDescent="0.2">
      <c r="A17" s="169"/>
      <c r="B17" s="169"/>
      <c r="C17" s="17">
        <v>2003</v>
      </c>
      <c r="D17" s="17" t="s">
        <v>162</v>
      </c>
      <c r="E17" s="105">
        <v>0</v>
      </c>
      <c r="F17" s="3"/>
    </row>
    <row r="18" spans="1:6" x14ac:dyDescent="0.2">
      <c r="A18" s="169"/>
      <c r="B18" s="169"/>
      <c r="C18" s="17">
        <v>2004</v>
      </c>
      <c r="D18" s="17" t="s">
        <v>163</v>
      </c>
      <c r="E18" s="105">
        <v>0</v>
      </c>
      <c r="F18" s="3"/>
    </row>
    <row r="19" spans="1:6" x14ac:dyDescent="0.2">
      <c r="A19" s="169"/>
      <c r="B19" s="169"/>
      <c r="C19" s="17"/>
      <c r="D19" s="17"/>
      <c r="E19" s="105">
        <v>0</v>
      </c>
      <c r="F19" s="3"/>
    </row>
    <row r="20" spans="1:6" x14ac:dyDescent="0.2">
      <c r="A20" s="169"/>
      <c r="B20" s="169"/>
      <c r="C20" s="17"/>
      <c r="D20" s="66" t="s">
        <v>9</v>
      </c>
      <c r="E20" s="108">
        <f>SUM(E15:E19)</f>
        <v>23261.99</v>
      </c>
      <c r="F20" s="108"/>
    </row>
    <row r="21" spans="1:6" x14ac:dyDescent="0.2">
      <c r="A21" s="149"/>
      <c r="B21" s="149"/>
      <c r="C21" s="154"/>
      <c r="D21" s="23" t="s">
        <v>240</v>
      </c>
      <c r="E21" s="107"/>
      <c r="F21" s="108">
        <v>42638.75</v>
      </c>
    </row>
    <row r="22" spans="1:6" x14ac:dyDescent="0.2">
      <c r="A22" s="9" t="s">
        <v>155</v>
      </c>
      <c r="B22" s="9" t="s">
        <v>156</v>
      </c>
      <c r="C22" s="179" t="s">
        <v>154</v>
      </c>
      <c r="D22" s="180"/>
      <c r="E22" s="181"/>
      <c r="F22" s="3"/>
    </row>
    <row r="23" spans="1:6" x14ac:dyDescent="0.2">
      <c r="A23" s="169">
        <v>2023</v>
      </c>
      <c r="B23" s="168">
        <v>57619</v>
      </c>
      <c r="C23" s="111" t="s">
        <v>0</v>
      </c>
      <c r="D23" s="111" t="s">
        <v>1</v>
      </c>
      <c r="E23" s="112" t="s">
        <v>242</v>
      </c>
      <c r="F23" s="112" t="s">
        <v>238</v>
      </c>
    </row>
    <row r="24" spans="1:6" x14ac:dyDescent="0.2">
      <c r="A24" s="169"/>
      <c r="B24" s="169"/>
      <c r="C24" s="15">
        <v>2001</v>
      </c>
      <c r="D24" s="110" t="s">
        <v>160</v>
      </c>
      <c r="E24" s="150">
        <v>7129</v>
      </c>
      <c r="F24" s="129"/>
    </row>
    <row r="25" spans="1:6" x14ac:dyDescent="0.2">
      <c r="A25" s="169"/>
      <c r="B25" s="169"/>
      <c r="C25" s="17">
        <v>2002</v>
      </c>
      <c r="D25" s="17" t="s">
        <v>161</v>
      </c>
      <c r="E25" s="105">
        <v>0</v>
      </c>
      <c r="F25" s="3"/>
    </row>
    <row r="26" spans="1:6" x14ac:dyDescent="0.2">
      <c r="A26" s="169"/>
      <c r="B26" s="169"/>
      <c r="C26" s="17">
        <v>2003</v>
      </c>
      <c r="D26" s="17" t="s">
        <v>162</v>
      </c>
      <c r="E26" s="105">
        <v>0</v>
      </c>
      <c r="F26" s="3"/>
    </row>
    <row r="27" spans="1:6" x14ac:dyDescent="0.2">
      <c r="A27" s="169"/>
      <c r="B27" s="169"/>
      <c r="C27" s="17">
        <v>2004</v>
      </c>
      <c r="D27" s="17" t="s">
        <v>163</v>
      </c>
      <c r="E27" s="105">
        <v>0</v>
      </c>
      <c r="F27" s="3"/>
    </row>
    <row r="28" spans="1:6" x14ac:dyDescent="0.2">
      <c r="A28" s="169"/>
      <c r="B28" s="169"/>
      <c r="C28" s="17"/>
      <c r="D28" s="17"/>
      <c r="E28" s="105">
        <v>0</v>
      </c>
      <c r="F28" s="3"/>
    </row>
    <row r="29" spans="1:6" x14ac:dyDescent="0.2">
      <c r="A29" s="169"/>
      <c r="B29" s="169"/>
      <c r="C29" s="17"/>
      <c r="D29" s="66" t="s">
        <v>9</v>
      </c>
      <c r="E29" s="107">
        <f>SUM(E24:E28)</f>
        <v>7129</v>
      </c>
      <c r="F29" s="3"/>
    </row>
    <row r="30" spans="1:6" x14ac:dyDescent="0.2">
      <c r="A30" s="149"/>
      <c r="B30" s="149"/>
      <c r="C30" s="154"/>
      <c r="D30" s="23" t="s">
        <v>243</v>
      </c>
      <c r="E30" s="107"/>
      <c r="F30" s="158">
        <v>68231.88</v>
      </c>
    </row>
    <row r="31" spans="1:6" x14ac:dyDescent="0.2">
      <c r="A31" s="9" t="s">
        <v>155</v>
      </c>
      <c r="B31" s="9" t="s">
        <v>156</v>
      </c>
      <c r="C31" s="179" t="s">
        <v>154</v>
      </c>
      <c r="D31" s="180"/>
      <c r="E31" s="181"/>
      <c r="F31" s="3"/>
    </row>
    <row r="32" spans="1:6" x14ac:dyDescent="0.2">
      <c r="A32" s="169">
        <v>2024</v>
      </c>
      <c r="B32" s="182" t="s">
        <v>237</v>
      </c>
      <c r="C32" s="111" t="s">
        <v>0</v>
      </c>
      <c r="D32" s="111" t="s">
        <v>1</v>
      </c>
      <c r="E32" s="112" t="s">
        <v>236</v>
      </c>
      <c r="F32" s="3"/>
    </row>
    <row r="33" spans="1:6" x14ac:dyDescent="0.2">
      <c r="A33" s="169"/>
      <c r="B33" s="169"/>
      <c r="C33" s="15">
        <v>2001</v>
      </c>
      <c r="D33" s="110" t="s">
        <v>160</v>
      </c>
      <c r="E33" s="106">
        <v>50000</v>
      </c>
      <c r="F33" s="3"/>
    </row>
    <row r="34" spans="1:6" x14ac:dyDescent="0.2">
      <c r="A34" s="169"/>
      <c r="B34" s="169"/>
      <c r="C34" s="17">
        <v>2002</v>
      </c>
      <c r="D34" s="17" t="s">
        <v>161</v>
      </c>
      <c r="E34" s="105">
        <v>0</v>
      </c>
      <c r="F34" s="3"/>
    </row>
    <row r="35" spans="1:6" x14ac:dyDescent="0.2">
      <c r="A35" s="169"/>
      <c r="B35" s="169"/>
      <c r="C35" s="17">
        <v>2003</v>
      </c>
      <c r="D35" s="17" t="s">
        <v>162</v>
      </c>
      <c r="E35" s="105">
        <v>0</v>
      </c>
      <c r="F35" s="3"/>
    </row>
    <row r="36" spans="1:6" x14ac:dyDescent="0.2">
      <c r="A36" s="169"/>
      <c r="B36" s="169"/>
      <c r="C36" s="17">
        <v>2004</v>
      </c>
      <c r="D36" s="17" t="s">
        <v>163</v>
      </c>
      <c r="E36" s="105">
        <v>0</v>
      </c>
      <c r="F36" s="3"/>
    </row>
    <row r="37" spans="1:6" x14ac:dyDescent="0.2">
      <c r="A37" s="169"/>
      <c r="B37" s="169"/>
      <c r="C37" s="17"/>
      <c r="D37" s="17"/>
      <c r="E37" s="105">
        <v>0</v>
      </c>
      <c r="F37" s="3"/>
    </row>
    <row r="38" spans="1:6" x14ac:dyDescent="0.2">
      <c r="A38" s="169"/>
      <c r="B38" s="169"/>
      <c r="C38" s="17"/>
      <c r="D38" s="66" t="s">
        <v>9</v>
      </c>
      <c r="E38" s="107">
        <f>SUM(E33:E37)</f>
        <v>50000</v>
      </c>
      <c r="F38" s="3"/>
    </row>
  </sheetData>
  <mergeCells count="13">
    <mergeCell ref="A1:E1"/>
    <mergeCell ref="A14:A20"/>
    <mergeCell ref="B14:B20"/>
    <mergeCell ref="C4:E4"/>
    <mergeCell ref="B5:B11"/>
    <mergeCell ref="A5:A11"/>
    <mergeCell ref="C13:E13"/>
    <mergeCell ref="C31:E31"/>
    <mergeCell ref="A32:A38"/>
    <mergeCell ref="B32:B38"/>
    <mergeCell ref="C22:E22"/>
    <mergeCell ref="A23:A29"/>
    <mergeCell ref="B23:B29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1"/>
  <sheetViews>
    <sheetView view="pageBreakPreview" topLeftCell="D1" zoomScale="89" zoomScaleNormal="100" zoomScaleSheetLayoutView="89" workbookViewId="0">
      <selection activeCell="B5" sqref="B5:H29"/>
    </sheetView>
  </sheetViews>
  <sheetFormatPr defaultRowHeight="12.75" x14ac:dyDescent="0.2"/>
  <cols>
    <col min="2" max="2" width="9.42578125" customWidth="1"/>
    <col min="3" max="4" width="30.5703125" customWidth="1"/>
    <col min="5" max="10" width="24" customWidth="1"/>
    <col min="11" max="14" width="24" style="90" customWidth="1"/>
    <col min="15" max="16" width="18.85546875" customWidth="1"/>
    <col min="17" max="18" width="15.85546875" customWidth="1"/>
    <col min="19" max="20" width="15.28515625" customWidth="1"/>
    <col min="21" max="21" width="26.7109375" style="73" customWidth="1"/>
    <col min="22" max="22" width="13.5703125" style="73" customWidth="1"/>
    <col min="23" max="23" width="17.5703125" hidden="1" customWidth="1"/>
    <col min="24" max="24" width="14.28515625" hidden="1" customWidth="1"/>
  </cols>
  <sheetData>
    <row r="1" spans="1:24" s="8" customFormat="1" ht="14.25" customHeight="1" x14ac:dyDescent="0.2">
      <c r="B1" s="190" t="s">
        <v>224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s="8" customFormat="1" ht="14.25" customHeight="1" x14ac:dyDescent="0.2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4" s="8" customFormat="1" x14ac:dyDescent="0.2">
      <c r="B3" s="14"/>
      <c r="C3" s="14"/>
      <c r="D3" s="14"/>
      <c r="E3" s="14"/>
      <c r="F3" s="14"/>
      <c r="G3" s="14"/>
      <c r="H3" s="14"/>
      <c r="I3" s="14"/>
      <c r="J3" s="14"/>
      <c r="K3" s="54"/>
      <c r="L3" s="54"/>
      <c r="M3" s="54"/>
      <c r="N3" s="54"/>
      <c r="O3" s="14"/>
      <c r="P3" s="14"/>
      <c r="Q3" s="14"/>
      <c r="R3" s="14"/>
      <c r="S3" s="14"/>
      <c r="T3" s="14"/>
      <c r="U3" s="54"/>
      <c r="V3" s="54"/>
      <c r="W3" s="14"/>
      <c r="X3" s="14"/>
    </row>
    <row r="4" spans="1:24" x14ac:dyDescent="0.2">
      <c r="B4" s="191" t="s">
        <v>10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</row>
    <row r="5" spans="1:24" x14ac:dyDescent="0.2">
      <c r="B5" s="188" t="s">
        <v>261</v>
      </c>
      <c r="C5" s="189"/>
      <c r="D5" s="7"/>
      <c r="E5" s="7"/>
      <c r="F5" s="7"/>
      <c r="G5" s="7"/>
      <c r="H5" s="7"/>
      <c r="I5" s="7"/>
      <c r="J5" s="7"/>
      <c r="K5" s="91"/>
      <c r="L5" s="91"/>
      <c r="M5" s="91"/>
      <c r="N5" s="91"/>
      <c r="O5" s="7"/>
      <c r="P5" s="7"/>
      <c r="Q5" s="7"/>
      <c r="R5" s="7"/>
      <c r="S5" s="7"/>
      <c r="T5" s="7"/>
      <c r="U5" s="54"/>
      <c r="V5" s="54"/>
      <c r="W5" s="7"/>
      <c r="X5" s="7"/>
    </row>
    <row r="6" spans="1:24" x14ac:dyDescent="0.2">
      <c r="B6" s="1" t="s">
        <v>0</v>
      </c>
      <c r="C6" s="1" t="s">
        <v>1</v>
      </c>
      <c r="D6" s="1" t="s">
        <v>225</v>
      </c>
      <c r="E6" s="1" t="s">
        <v>239</v>
      </c>
      <c r="F6" s="1" t="s">
        <v>244</v>
      </c>
      <c r="G6" s="1" t="s">
        <v>165</v>
      </c>
      <c r="H6" s="1" t="s">
        <v>223</v>
      </c>
      <c r="I6" s="1" t="s">
        <v>148</v>
      </c>
      <c r="J6" s="1" t="s">
        <v>185</v>
      </c>
      <c r="K6" s="55" t="s">
        <v>137</v>
      </c>
      <c r="L6" s="55" t="s">
        <v>166</v>
      </c>
      <c r="M6" s="55" t="s">
        <v>147</v>
      </c>
      <c r="N6" s="55" t="s">
        <v>146</v>
      </c>
      <c r="O6" s="1" t="s">
        <v>144</v>
      </c>
      <c r="P6" s="1" t="s">
        <v>135</v>
      </c>
      <c r="Q6" s="1" t="s">
        <v>125</v>
      </c>
      <c r="R6" s="1" t="s">
        <v>129</v>
      </c>
      <c r="S6" s="1" t="s">
        <v>119</v>
      </c>
      <c r="T6" s="1" t="s">
        <v>128</v>
      </c>
      <c r="U6" s="55" t="s">
        <v>114</v>
      </c>
      <c r="V6" s="55" t="s">
        <v>123</v>
      </c>
      <c r="W6" s="1" t="s">
        <v>115</v>
      </c>
      <c r="X6" s="1" t="s">
        <v>120</v>
      </c>
    </row>
    <row r="7" spans="1:24" x14ac:dyDescent="0.2">
      <c r="A7" t="s">
        <v>169</v>
      </c>
      <c r="B7" s="9">
        <v>4000</v>
      </c>
      <c r="C7" s="15" t="s">
        <v>3</v>
      </c>
      <c r="D7" s="35">
        <v>140000</v>
      </c>
      <c r="E7" s="35">
        <v>136000</v>
      </c>
      <c r="F7" s="35">
        <v>140000</v>
      </c>
      <c r="G7" s="35">
        <v>140000</v>
      </c>
      <c r="H7" s="35">
        <v>134619.76</v>
      </c>
      <c r="I7" s="35">
        <v>115000</v>
      </c>
      <c r="J7" s="35">
        <v>131615</v>
      </c>
      <c r="K7" s="35">
        <v>115000</v>
      </c>
      <c r="L7" s="35">
        <v>127573</v>
      </c>
      <c r="M7" s="35">
        <v>115000</v>
      </c>
      <c r="N7" s="35">
        <v>112874.06</v>
      </c>
      <c r="O7" s="35">
        <v>115000</v>
      </c>
      <c r="P7" s="35">
        <v>108356</v>
      </c>
      <c r="Q7" s="35">
        <v>115000</v>
      </c>
      <c r="R7" s="35">
        <v>102730</v>
      </c>
      <c r="S7" s="35">
        <v>110000</v>
      </c>
      <c r="T7" s="35">
        <v>112735</v>
      </c>
      <c r="U7" s="46">
        <v>105000</v>
      </c>
      <c r="V7" s="46">
        <v>115453</v>
      </c>
      <c r="W7" s="29">
        <v>102000</v>
      </c>
      <c r="X7" s="35">
        <v>113769</v>
      </c>
    </row>
    <row r="8" spans="1:24" x14ac:dyDescent="0.2">
      <c r="A8" t="s">
        <v>170</v>
      </c>
      <c r="B8" s="16">
        <v>4010</v>
      </c>
      <c r="C8" s="17" t="s">
        <v>4</v>
      </c>
      <c r="D8" s="36">
        <v>28000</v>
      </c>
      <c r="E8" s="36">
        <v>28000</v>
      </c>
      <c r="F8" s="36">
        <v>28000</v>
      </c>
      <c r="G8" s="36">
        <v>25000</v>
      </c>
      <c r="H8" s="36">
        <v>25173.54</v>
      </c>
      <c r="I8" s="36">
        <v>21000</v>
      </c>
      <c r="J8" s="36">
        <v>24057</v>
      </c>
      <c r="K8" s="36">
        <v>21000</v>
      </c>
      <c r="L8" s="36">
        <v>23930</v>
      </c>
      <c r="M8" s="36">
        <v>21000</v>
      </c>
      <c r="N8" s="36">
        <v>24104</v>
      </c>
      <c r="O8" s="36">
        <v>22000</v>
      </c>
      <c r="P8" s="36">
        <v>20987</v>
      </c>
      <c r="Q8" s="36">
        <v>20000</v>
      </c>
      <c r="R8" s="36">
        <v>21063</v>
      </c>
      <c r="S8" s="36">
        <v>20000</v>
      </c>
      <c r="T8" s="36">
        <v>22522</v>
      </c>
      <c r="U8" s="46">
        <v>18000</v>
      </c>
      <c r="V8" s="46">
        <v>23969</v>
      </c>
      <c r="W8" s="29">
        <v>16000</v>
      </c>
      <c r="X8" s="36">
        <v>22472</v>
      </c>
    </row>
    <row r="9" spans="1:24" x14ac:dyDescent="0.2">
      <c r="A9" t="s">
        <v>217</v>
      </c>
      <c r="B9" s="16">
        <v>4015</v>
      </c>
      <c r="C9" s="17" t="s">
        <v>213</v>
      </c>
      <c r="D9" s="36">
        <v>5000</v>
      </c>
      <c r="E9" s="36">
        <v>8000</v>
      </c>
      <c r="F9" s="36">
        <v>5500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46"/>
      <c r="V9" s="46"/>
      <c r="W9" s="29"/>
      <c r="X9" s="36"/>
    </row>
    <row r="10" spans="1:24" x14ac:dyDescent="0.2">
      <c r="A10" t="s">
        <v>170</v>
      </c>
      <c r="B10" s="16">
        <v>4020</v>
      </c>
      <c r="C10" s="17" t="s">
        <v>5</v>
      </c>
      <c r="D10" s="36">
        <v>15000</v>
      </c>
      <c r="E10" s="17">
        <v>12000</v>
      </c>
      <c r="F10" s="17">
        <v>13000</v>
      </c>
      <c r="G10" s="36">
        <v>10000</v>
      </c>
      <c r="H10" s="36">
        <v>12465</v>
      </c>
      <c r="I10" s="36">
        <v>9000</v>
      </c>
      <c r="J10" s="36">
        <v>10237.5</v>
      </c>
      <c r="K10" s="36">
        <v>9000</v>
      </c>
      <c r="L10" s="36">
        <v>10237.5</v>
      </c>
      <c r="M10" s="36">
        <v>9000</v>
      </c>
      <c r="N10" s="36">
        <v>9187.5</v>
      </c>
      <c r="O10" s="36">
        <v>9000</v>
      </c>
      <c r="P10" s="36">
        <v>8499</v>
      </c>
      <c r="Q10" s="36">
        <v>9000</v>
      </c>
      <c r="R10" s="36">
        <v>9125</v>
      </c>
      <c r="S10" s="36">
        <v>8000</v>
      </c>
      <c r="T10" s="36">
        <v>8937.5</v>
      </c>
      <c r="U10" s="46">
        <v>8000</v>
      </c>
      <c r="V10" s="46">
        <v>11940.5</v>
      </c>
      <c r="W10" s="29">
        <v>8000</v>
      </c>
      <c r="X10" s="36">
        <v>9275</v>
      </c>
    </row>
    <row r="11" spans="1:24" x14ac:dyDescent="0.2">
      <c r="A11" t="s">
        <v>170</v>
      </c>
      <c r="B11" s="16">
        <v>4030</v>
      </c>
      <c r="C11" s="117" t="s">
        <v>6</v>
      </c>
      <c r="D11" s="118">
        <v>42000</v>
      </c>
      <c r="E11" s="117">
        <v>30000</v>
      </c>
      <c r="F11" s="117">
        <v>38000</v>
      </c>
      <c r="G11" s="118">
        <v>27000</v>
      </c>
      <c r="H11" s="118">
        <v>34960</v>
      </c>
      <c r="I11" s="36">
        <v>27000</v>
      </c>
      <c r="J11" s="36">
        <v>25050</v>
      </c>
      <c r="K11" s="36">
        <v>27000</v>
      </c>
      <c r="L11" s="36">
        <v>24075</v>
      </c>
      <c r="M11" s="36">
        <v>27000</v>
      </c>
      <c r="N11" s="36">
        <v>26245</v>
      </c>
      <c r="O11" s="36">
        <v>27000</v>
      </c>
      <c r="P11" s="36">
        <v>26830</v>
      </c>
      <c r="Q11" s="36">
        <v>27000</v>
      </c>
      <c r="R11" s="36">
        <v>25540</v>
      </c>
      <c r="S11" s="36">
        <v>26000</v>
      </c>
      <c r="T11" s="36">
        <v>23700</v>
      </c>
      <c r="U11" s="46">
        <v>26000</v>
      </c>
      <c r="V11" s="46">
        <v>27445</v>
      </c>
      <c r="W11" s="29">
        <v>26000</v>
      </c>
      <c r="X11" s="36">
        <v>27190</v>
      </c>
    </row>
    <row r="12" spans="1:24" x14ac:dyDescent="0.2">
      <c r="A12" t="s">
        <v>172</v>
      </c>
      <c r="B12" s="16">
        <v>4040</v>
      </c>
      <c r="C12" s="17" t="s">
        <v>219</v>
      </c>
      <c r="D12" s="17">
        <v>106250</v>
      </c>
      <c r="E12" s="17">
        <v>106250</v>
      </c>
      <c r="F12" s="17">
        <v>106250</v>
      </c>
      <c r="G12" s="36">
        <v>94192</v>
      </c>
      <c r="H12" s="36">
        <v>94814.720000000001</v>
      </c>
      <c r="I12" s="36">
        <v>87620</v>
      </c>
      <c r="J12" s="36">
        <v>84771.58</v>
      </c>
      <c r="K12" s="36">
        <v>82420</v>
      </c>
      <c r="L12" s="36">
        <v>73506.81</v>
      </c>
      <c r="M12" s="36">
        <v>82420</v>
      </c>
      <c r="N12" s="36">
        <v>77774.289999999994</v>
      </c>
      <c r="O12" s="36">
        <v>65000</v>
      </c>
      <c r="P12" s="36">
        <v>62678.69</v>
      </c>
      <c r="Q12" s="36">
        <v>65000</v>
      </c>
      <c r="R12" s="36">
        <v>64439.33</v>
      </c>
      <c r="S12" s="36">
        <v>65000</v>
      </c>
      <c r="T12" s="36">
        <v>65067.72</v>
      </c>
      <c r="U12" s="46">
        <v>65000</v>
      </c>
      <c r="V12" s="46">
        <v>64324.49</v>
      </c>
      <c r="W12" s="29">
        <v>65000</v>
      </c>
      <c r="X12" s="36">
        <v>62682.8</v>
      </c>
    </row>
    <row r="13" spans="1:24" x14ac:dyDescent="0.2">
      <c r="A13" t="s">
        <v>218</v>
      </c>
      <c r="B13" s="16">
        <v>4045</v>
      </c>
      <c r="C13" s="17" t="s">
        <v>221</v>
      </c>
      <c r="D13" s="17">
        <v>106250</v>
      </c>
      <c r="E13" s="17">
        <v>106250</v>
      </c>
      <c r="F13" s="17">
        <v>106250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46"/>
      <c r="V13" s="46"/>
      <c r="W13" s="29"/>
      <c r="X13" s="36"/>
    </row>
    <row r="14" spans="1:24" x14ac:dyDescent="0.2">
      <c r="A14" t="s">
        <v>172</v>
      </c>
      <c r="B14" s="16">
        <v>4050</v>
      </c>
      <c r="C14" s="17" t="s">
        <v>220</v>
      </c>
      <c r="D14" s="17">
        <v>318750</v>
      </c>
      <c r="E14" s="17">
        <v>318750</v>
      </c>
      <c r="F14" s="17">
        <v>318750</v>
      </c>
      <c r="G14" s="36">
        <v>268084</v>
      </c>
      <c r="H14" s="36">
        <v>275994.73</v>
      </c>
      <c r="I14" s="36">
        <v>249380</v>
      </c>
      <c r="J14" s="36">
        <v>252426.9</v>
      </c>
      <c r="K14" s="36">
        <v>234580</v>
      </c>
      <c r="L14" s="36">
        <v>242902.75</v>
      </c>
      <c r="M14" s="36">
        <v>234580</v>
      </c>
      <c r="N14" s="36">
        <v>241353.21</v>
      </c>
      <c r="O14" s="36">
        <v>185000</v>
      </c>
      <c r="P14" s="36">
        <v>188560.14</v>
      </c>
      <c r="Q14" s="36">
        <v>185000</v>
      </c>
      <c r="R14" s="36">
        <v>198358.1</v>
      </c>
      <c r="S14" s="36">
        <v>185000</v>
      </c>
      <c r="T14" s="36">
        <v>199247.03</v>
      </c>
      <c r="U14" s="46">
        <v>185000</v>
      </c>
      <c r="V14" s="46">
        <v>192599.4</v>
      </c>
      <c r="W14" s="29">
        <v>185000</v>
      </c>
      <c r="X14" s="36">
        <v>185200.73</v>
      </c>
    </row>
    <row r="15" spans="1:24" x14ac:dyDescent="0.2">
      <c r="A15" t="s">
        <v>218</v>
      </c>
      <c r="B15" s="16">
        <v>4055</v>
      </c>
      <c r="C15" s="17" t="s">
        <v>222</v>
      </c>
      <c r="D15" s="139">
        <v>318750</v>
      </c>
      <c r="E15" s="139">
        <v>318750</v>
      </c>
      <c r="F15" s="139">
        <v>318750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46"/>
      <c r="V15" s="46"/>
      <c r="W15" s="29"/>
      <c r="X15" s="36"/>
    </row>
    <row r="16" spans="1:24" x14ac:dyDescent="0.2">
      <c r="A16" t="s">
        <v>173</v>
      </c>
      <c r="B16" s="16">
        <v>4060</v>
      </c>
      <c r="C16" s="17" t="s">
        <v>7</v>
      </c>
      <c r="D16" s="17">
        <v>250</v>
      </c>
      <c r="E16" s="17">
        <v>250</v>
      </c>
      <c r="F16" s="17">
        <v>300</v>
      </c>
      <c r="G16" s="36">
        <v>3000</v>
      </c>
      <c r="H16" s="36">
        <v>322.01</v>
      </c>
      <c r="I16" s="36">
        <v>1250</v>
      </c>
      <c r="J16" s="36">
        <v>542.34</v>
      </c>
      <c r="K16" s="36">
        <v>1250</v>
      </c>
      <c r="L16" s="36">
        <v>2813.03</v>
      </c>
      <c r="M16" s="36">
        <v>1250</v>
      </c>
      <c r="N16" s="36">
        <v>4728.3900000000003</v>
      </c>
      <c r="O16" s="36">
        <v>1250</v>
      </c>
      <c r="P16" s="36">
        <v>1413.97</v>
      </c>
      <c r="Q16" s="36">
        <v>1250</v>
      </c>
      <c r="R16" s="36">
        <v>1094.56</v>
      </c>
      <c r="S16" s="36">
        <v>1250</v>
      </c>
      <c r="T16" s="36">
        <v>1270.74</v>
      </c>
      <c r="U16" s="46">
        <v>1500</v>
      </c>
      <c r="V16" s="46">
        <v>1220.5999999999999</v>
      </c>
      <c r="W16" s="29">
        <v>2500</v>
      </c>
      <c r="X16" s="36">
        <v>1586.98</v>
      </c>
    </row>
    <row r="17" spans="1:24" x14ac:dyDescent="0.2">
      <c r="A17" t="s">
        <v>171</v>
      </c>
      <c r="B17" s="16">
        <v>4070</v>
      </c>
      <c r="C17" s="17" t="s">
        <v>70</v>
      </c>
      <c r="D17" s="17">
        <v>12000</v>
      </c>
      <c r="E17" s="17">
        <v>12000</v>
      </c>
      <c r="F17" s="17">
        <v>18900</v>
      </c>
      <c r="G17" s="36">
        <v>12000</v>
      </c>
      <c r="H17" s="36">
        <v>15566.23</v>
      </c>
      <c r="I17" s="36">
        <v>12000</v>
      </c>
      <c r="J17" s="36">
        <v>37388.800000000003</v>
      </c>
      <c r="K17" s="36">
        <v>12000</v>
      </c>
      <c r="L17" s="36">
        <v>13615</v>
      </c>
      <c r="M17" s="36">
        <v>7000</v>
      </c>
      <c r="N17" s="36">
        <v>14045</v>
      </c>
      <c r="O17" s="36">
        <v>7000</v>
      </c>
      <c r="P17" s="36">
        <v>13305</v>
      </c>
      <c r="Q17" s="36">
        <v>7000</v>
      </c>
      <c r="R17" s="36">
        <v>11234</v>
      </c>
      <c r="S17" s="29">
        <v>7000</v>
      </c>
      <c r="T17" s="31">
        <v>12678</v>
      </c>
      <c r="U17" s="45">
        <v>5000</v>
      </c>
      <c r="V17" s="45">
        <v>7280.36</v>
      </c>
      <c r="W17" s="31">
        <v>6000</v>
      </c>
      <c r="X17" s="78">
        <v>12297.69</v>
      </c>
    </row>
    <row r="18" spans="1:24" x14ac:dyDescent="0.2">
      <c r="B18" s="16">
        <v>4071</v>
      </c>
      <c r="C18" s="14" t="s">
        <v>142</v>
      </c>
      <c r="D18" s="54"/>
      <c r="E18" s="14">
        <v>0</v>
      </c>
      <c r="F18" s="14">
        <v>0</v>
      </c>
      <c r="G18" s="54">
        <v>40000</v>
      </c>
      <c r="H18" s="54">
        <v>40000</v>
      </c>
      <c r="I18" s="14">
        <v>0</v>
      </c>
      <c r="J18" s="14">
        <v>0</v>
      </c>
      <c r="K18" s="104">
        <v>0</v>
      </c>
      <c r="L18" s="104"/>
      <c r="M18" s="104"/>
      <c r="N18" s="104"/>
      <c r="O18" s="104"/>
      <c r="P18" s="104"/>
      <c r="Q18" s="36"/>
      <c r="R18" s="78"/>
      <c r="S18" s="71"/>
      <c r="T18" s="74"/>
      <c r="U18" s="83"/>
      <c r="V18" s="83"/>
      <c r="W18" s="74"/>
      <c r="X18" s="78"/>
    </row>
    <row r="19" spans="1:24" ht="12.75" customHeight="1" x14ac:dyDescent="0.2">
      <c r="A19" t="s">
        <v>174</v>
      </c>
      <c r="B19" s="16">
        <v>4080</v>
      </c>
      <c r="C19" s="77" t="s">
        <v>64</v>
      </c>
      <c r="D19" s="95">
        <v>1500</v>
      </c>
      <c r="E19" s="95">
        <v>1500</v>
      </c>
      <c r="F19" s="95">
        <v>1000</v>
      </c>
      <c r="G19" s="95">
        <v>1500</v>
      </c>
      <c r="H19" s="95">
        <v>1690</v>
      </c>
      <c r="I19" s="96">
        <v>1500</v>
      </c>
      <c r="J19" s="96">
        <v>1075</v>
      </c>
      <c r="K19" s="96">
        <v>1500</v>
      </c>
      <c r="L19" s="96">
        <v>1150</v>
      </c>
      <c r="M19" s="96">
        <v>1500</v>
      </c>
      <c r="N19" s="96">
        <v>900</v>
      </c>
      <c r="O19" s="96">
        <v>1400</v>
      </c>
      <c r="P19" s="96">
        <v>4360</v>
      </c>
      <c r="Q19" s="38">
        <v>1400</v>
      </c>
      <c r="R19" s="56">
        <v>1125</v>
      </c>
      <c r="S19" s="38">
        <v>1400</v>
      </c>
      <c r="T19" s="38">
        <v>1850</v>
      </c>
      <c r="U19" s="43">
        <v>700</v>
      </c>
      <c r="V19" s="43" t="s">
        <v>124</v>
      </c>
      <c r="W19" s="38">
        <v>800</v>
      </c>
      <c r="X19" s="38">
        <v>725</v>
      </c>
    </row>
    <row r="20" spans="1:24" x14ac:dyDescent="0.2">
      <c r="A20" t="s">
        <v>174</v>
      </c>
      <c r="B20" s="16">
        <v>4090</v>
      </c>
      <c r="C20" s="19" t="s">
        <v>57</v>
      </c>
      <c r="D20" s="33">
        <v>4000</v>
      </c>
      <c r="E20" s="33">
        <v>4000</v>
      </c>
      <c r="F20" s="33">
        <v>14500</v>
      </c>
      <c r="G20" s="33">
        <v>3000</v>
      </c>
      <c r="H20" s="33">
        <v>4420.05</v>
      </c>
      <c r="I20" s="33">
        <v>4000</v>
      </c>
      <c r="J20" s="33">
        <v>1125</v>
      </c>
      <c r="K20" s="33">
        <v>4000</v>
      </c>
      <c r="L20" s="33">
        <v>1000</v>
      </c>
      <c r="M20" s="33">
        <v>4000</v>
      </c>
      <c r="N20" s="33">
        <v>2400</v>
      </c>
      <c r="O20" s="33">
        <v>4000</v>
      </c>
      <c r="P20" s="33">
        <v>3300</v>
      </c>
      <c r="Q20" s="33">
        <v>4000</v>
      </c>
      <c r="R20" s="33">
        <v>4500</v>
      </c>
      <c r="S20" s="33">
        <v>4000</v>
      </c>
      <c r="T20" s="33">
        <v>3950</v>
      </c>
      <c r="U20" s="43">
        <v>4000</v>
      </c>
      <c r="V20" s="43">
        <v>2400</v>
      </c>
      <c r="W20" s="38">
        <v>4500</v>
      </c>
      <c r="X20" s="33">
        <v>4025</v>
      </c>
    </row>
    <row r="21" spans="1:24" x14ac:dyDescent="0.2">
      <c r="B21" s="16">
        <v>4095</v>
      </c>
      <c r="C21" s="19" t="s">
        <v>232</v>
      </c>
      <c r="D21" s="33">
        <v>90000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43"/>
      <c r="V21" s="43"/>
      <c r="W21" s="38"/>
      <c r="X21" s="33"/>
    </row>
    <row r="22" spans="1:24" x14ac:dyDescent="0.2">
      <c r="A22" t="s">
        <v>174</v>
      </c>
      <c r="B22" s="16">
        <v>4100</v>
      </c>
      <c r="C22" s="17" t="s">
        <v>231</v>
      </c>
      <c r="D22" s="36">
        <v>72000</v>
      </c>
      <c r="E22" s="36">
        <v>72000</v>
      </c>
      <c r="F22" s="36">
        <v>70000</v>
      </c>
      <c r="G22" s="36">
        <v>80000</v>
      </c>
      <c r="H22" s="36">
        <v>73280</v>
      </c>
      <c r="I22" s="36">
        <v>45000</v>
      </c>
      <c r="J22" s="36">
        <v>67126</v>
      </c>
      <c r="K22" s="36">
        <v>44000</v>
      </c>
      <c r="L22" s="36">
        <v>80916</v>
      </c>
      <c r="M22" s="36">
        <v>40000</v>
      </c>
      <c r="N22" s="36">
        <v>51695</v>
      </c>
      <c r="O22" s="36">
        <v>40000</v>
      </c>
      <c r="P22" s="36">
        <v>46338</v>
      </c>
      <c r="Q22" s="36">
        <v>37000</v>
      </c>
      <c r="R22" s="36">
        <v>44906</v>
      </c>
      <c r="S22" s="36">
        <v>37000</v>
      </c>
      <c r="T22" s="36">
        <v>39960</v>
      </c>
      <c r="U22" s="46">
        <v>27000</v>
      </c>
      <c r="V22" s="46">
        <v>30100</v>
      </c>
      <c r="W22" s="29">
        <v>27000</v>
      </c>
      <c r="X22" s="36">
        <v>27340</v>
      </c>
    </row>
    <row r="23" spans="1:24" x14ac:dyDescent="0.2">
      <c r="B23" s="16">
        <v>4105</v>
      </c>
      <c r="C23" s="17" t="s">
        <v>250</v>
      </c>
      <c r="D23" s="36">
        <v>9000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46"/>
      <c r="V23" s="46"/>
      <c r="W23" s="29"/>
      <c r="X23" s="36"/>
    </row>
    <row r="24" spans="1:24" x14ac:dyDescent="0.2">
      <c r="B24" s="16">
        <v>4110</v>
      </c>
      <c r="C24" s="17" t="s">
        <v>62</v>
      </c>
      <c r="D24" s="36">
        <v>500</v>
      </c>
      <c r="E24" s="36">
        <v>0</v>
      </c>
      <c r="F24" s="36">
        <v>0</v>
      </c>
      <c r="G24" s="36">
        <v>0</v>
      </c>
      <c r="H24" s="36">
        <v>50</v>
      </c>
      <c r="I24" s="36">
        <v>0</v>
      </c>
      <c r="J24" s="36">
        <v>0</v>
      </c>
      <c r="K24" s="36">
        <v>0</v>
      </c>
      <c r="L24" s="36">
        <v>0</v>
      </c>
      <c r="M24" s="36">
        <v>1000</v>
      </c>
      <c r="N24" s="36"/>
      <c r="O24" s="36">
        <v>1000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46">
        <v>0</v>
      </c>
      <c r="V24" s="46"/>
      <c r="W24" s="29">
        <v>0</v>
      </c>
      <c r="X24" s="36">
        <v>0</v>
      </c>
    </row>
    <row r="25" spans="1:24" x14ac:dyDescent="0.2">
      <c r="A25" t="s">
        <v>8</v>
      </c>
      <c r="B25" s="16">
        <v>4120</v>
      </c>
      <c r="C25" s="17" t="s">
        <v>8</v>
      </c>
      <c r="D25" s="36">
        <v>0</v>
      </c>
      <c r="E25" s="36">
        <v>10000</v>
      </c>
      <c r="F25" s="36">
        <v>26900</v>
      </c>
      <c r="G25" s="36">
        <v>0</v>
      </c>
      <c r="H25" s="36">
        <v>31474</v>
      </c>
      <c r="I25" s="36">
        <v>0</v>
      </c>
      <c r="J25" s="36">
        <v>0</v>
      </c>
      <c r="K25" s="36">
        <v>0</v>
      </c>
      <c r="L25" s="36">
        <v>0.25</v>
      </c>
      <c r="M25" s="36">
        <v>0</v>
      </c>
      <c r="N25" s="36">
        <v>5.03</v>
      </c>
      <c r="O25" s="36">
        <v>0</v>
      </c>
      <c r="P25" s="36">
        <v>0</v>
      </c>
      <c r="Q25" s="36">
        <v>0</v>
      </c>
      <c r="R25" s="36">
        <v>40.85</v>
      </c>
      <c r="S25" s="36">
        <v>0</v>
      </c>
      <c r="T25" s="36">
        <v>4408.8599999999997</v>
      </c>
      <c r="U25" s="46">
        <v>0</v>
      </c>
      <c r="V25" s="46">
        <v>5161.87</v>
      </c>
      <c r="W25" s="29">
        <v>0</v>
      </c>
      <c r="X25" s="36">
        <v>813.75</v>
      </c>
    </row>
    <row r="26" spans="1:24" x14ac:dyDescent="0.2">
      <c r="A26" t="s">
        <v>8</v>
      </c>
      <c r="B26" s="16">
        <v>4130</v>
      </c>
      <c r="C26" s="17" t="s">
        <v>107</v>
      </c>
      <c r="D26" s="36">
        <v>0</v>
      </c>
      <c r="E26" s="17">
        <v>0</v>
      </c>
      <c r="F26" s="17">
        <v>0</v>
      </c>
      <c r="G26" s="36">
        <v>65000</v>
      </c>
      <c r="H26" s="36"/>
      <c r="I26" s="36">
        <v>40000</v>
      </c>
      <c r="J26" s="36">
        <v>85400</v>
      </c>
      <c r="K26" s="36">
        <v>30000</v>
      </c>
      <c r="L26" s="36">
        <v>41287.129999999997</v>
      </c>
      <c r="M26" s="36">
        <v>20000</v>
      </c>
      <c r="N26" s="36">
        <v>21500</v>
      </c>
      <c r="O26" s="36">
        <v>20000</v>
      </c>
      <c r="P26" s="36">
        <v>21988.85</v>
      </c>
      <c r="Q26" s="36">
        <v>15000</v>
      </c>
      <c r="R26" s="36">
        <v>17992.16</v>
      </c>
      <c r="S26" s="36">
        <v>12500</v>
      </c>
      <c r="T26" s="36">
        <v>14116.52</v>
      </c>
      <c r="U26" s="46">
        <v>10000</v>
      </c>
      <c r="V26" s="46">
        <v>17675.82</v>
      </c>
      <c r="W26" s="29">
        <v>20000</v>
      </c>
      <c r="X26" s="36">
        <v>17577.919999999998</v>
      </c>
    </row>
    <row r="27" spans="1:24" x14ac:dyDescent="0.2">
      <c r="B27" s="192">
        <v>4140</v>
      </c>
      <c r="C27" s="65" t="s">
        <v>130</v>
      </c>
      <c r="D27" s="31"/>
      <c r="E27" s="65"/>
      <c r="F27" s="65"/>
      <c r="G27" s="31"/>
      <c r="H27" s="31"/>
      <c r="I27" s="65"/>
      <c r="J27" s="65"/>
      <c r="K27" s="31"/>
      <c r="L27" s="31"/>
      <c r="M27" s="31"/>
      <c r="N27" s="31"/>
      <c r="O27" s="31"/>
      <c r="P27" s="31"/>
      <c r="Q27" s="31"/>
      <c r="R27" s="31"/>
      <c r="S27" s="31"/>
      <c r="T27" s="54"/>
      <c r="V27" s="45"/>
      <c r="W27" s="74"/>
      <c r="X27" s="74"/>
    </row>
    <row r="28" spans="1:24" x14ac:dyDescent="0.2">
      <c r="B28" s="193"/>
      <c r="C28" s="16" t="s">
        <v>131</v>
      </c>
      <c r="D28" s="74">
        <v>0</v>
      </c>
      <c r="E28" s="138">
        <v>0</v>
      </c>
      <c r="F28" s="138">
        <v>0</v>
      </c>
      <c r="G28" s="74">
        <v>0</v>
      </c>
      <c r="H28" s="74"/>
      <c r="I28" s="74">
        <v>1000000</v>
      </c>
      <c r="J28" s="74"/>
      <c r="K28" s="74">
        <v>1200000</v>
      </c>
      <c r="L28" s="74">
        <v>1188000</v>
      </c>
      <c r="M28" s="74">
        <v>1000000</v>
      </c>
      <c r="N28" s="74">
        <v>0</v>
      </c>
      <c r="O28" s="74">
        <v>0</v>
      </c>
      <c r="P28" s="74">
        <v>0</v>
      </c>
      <c r="Q28" s="74">
        <v>90000</v>
      </c>
      <c r="R28" s="74"/>
      <c r="S28" s="74">
        <v>200000</v>
      </c>
      <c r="T28" s="54">
        <v>0</v>
      </c>
      <c r="U28" s="73">
        <v>200000</v>
      </c>
      <c r="V28" s="43">
        <v>0</v>
      </c>
      <c r="W28" s="71">
        <v>0</v>
      </c>
      <c r="X28" s="71">
        <v>0</v>
      </c>
    </row>
    <row r="29" spans="1:24" x14ac:dyDescent="0.2">
      <c r="B29" s="16"/>
      <c r="C29" s="66" t="s">
        <v>9</v>
      </c>
      <c r="D29" s="39">
        <f t="shared" ref="D29:J29" si="0">SUM(D7:D28)</f>
        <v>1269250</v>
      </c>
      <c r="E29" s="39">
        <f t="shared" si="0"/>
        <v>1163750</v>
      </c>
      <c r="F29" s="39">
        <f t="shared" si="0"/>
        <v>1206100</v>
      </c>
      <c r="G29" s="39">
        <f t="shared" si="0"/>
        <v>768776</v>
      </c>
      <c r="H29" s="39">
        <f t="shared" si="0"/>
        <v>744830.04</v>
      </c>
      <c r="I29" s="39">
        <f t="shared" si="0"/>
        <v>1612750</v>
      </c>
      <c r="J29" s="39">
        <f t="shared" si="0"/>
        <v>720815.12</v>
      </c>
      <c r="K29" s="39">
        <f t="shared" ref="K29:X29" si="1">SUM(K7:K28)</f>
        <v>1781750</v>
      </c>
      <c r="L29" s="39">
        <f t="shared" si="1"/>
        <v>1831006.4700000002</v>
      </c>
      <c r="M29" s="39">
        <f t="shared" si="1"/>
        <v>1563750</v>
      </c>
      <c r="N29" s="39">
        <f t="shared" si="1"/>
        <v>586811.48</v>
      </c>
      <c r="O29" s="39">
        <f t="shared" si="1"/>
        <v>497650</v>
      </c>
      <c r="P29" s="39">
        <f t="shared" si="1"/>
        <v>506616.64999999997</v>
      </c>
      <c r="Q29" s="39">
        <f t="shared" si="1"/>
        <v>576650</v>
      </c>
      <c r="R29" s="39">
        <f t="shared" si="1"/>
        <v>502148</v>
      </c>
      <c r="S29" s="39">
        <f t="shared" si="1"/>
        <v>677150</v>
      </c>
      <c r="T29" s="39">
        <f t="shared" si="1"/>
        <v>510443.37</v>
      </c>
      <c r="U29" s="39">
        <f t="shared" si="1"/>
        <v>655200</v>
      </c>
      <c r="V29" s="30">
        <f>SUM(V7:V28)</f>
        <v>499570.04</v>
      </c>
      <c r="W29" s="67">
        <f t="shared" si="1"/>
        <v>462800</v>
      </c>
      <c r="X29" s="67">
        <f t="shared" si="1"/>
        <v>484955.87</v>
      </c>
    </row>
    <row r="34" spans="3:11" x14ac:dyDescent="0.2">
      <c r="C34" s="119" t="s">
        <v>175</v>
      </c>
      <c r="D34" s="119"/>
      <c r="E34" s="119"/>
      <c r="F34" s="119"/>
      <c r="G34" s="119"/>
      <c r="H34" s="119"/>
      <c r="I34" s="119"/>
      <c r="J34" s="119"/>
      <c r="K34" s="120"/>
    </row>
    <row r="35" spans="3:11" x14ac:dyDescent="0.2">
      <c r="C35" s="119" t="s">
        <v>176</v>
      </c>
      <c r="D35" s="119"/>
      <c r="E35" s="119"/>
      <c r="F35" s="119"/>
      <c r="G35" s="119">
        <v>0.26800000000000002</v>
      </c>
      <c r="H35" s="119"/>
      <c r="I35" s="119" t="s">
        <v>177</v>
      </c>
      <c r="J35" s="119" t="s">
        <v>177</v>
      </c>
      <c r="K35" s="120" t="s">
        <v>178</v>
      </c>
    </row>
    <row r="36" spans="3:11" x14ac:dyDescent="0.2">
      <c r="C36" s="119"/>
      <c r="D36" s="119"/>
      <c r="E36" s="119"/>
      <c r="F36" s="119"/>
      <c r="G36" s="119"/>
      <c r="H36" s="119"/>
      <c r="I36" s="119"/>
      <c r="J36" s="119"/>
      <c r="K36" s="120"/>
    </row>
    <row r="37" spans="3:11" x14ac:dyDescent="0.2">
      <c r="C37" s="119"/>
      <c r="D37" s="119"/>
      <c r="E37" s="119"/>
      <c r="F37" s="119"/>
      <c r="G37" s="119"/>
      <c r="H37" s="119"/>
      <c r="I37" s="119"/>
      <c r="J37" s="119"/>
      <c r="K37" s="120"/>
    </row>
    <row r="38" spans="3:11" x14ac:dyDescent="0.2">
      <c r="C38" s="119"/>
      <c r="D38" s="119"/>
      <c r="E38" s="119"/>
      <c r="F38" s="119"/>
      <c r="G38" s="119"/>
      <c r="H38" s="119"/>
      <c r="I38" s="119"/>
      <c r="J38" s="119"/>
      <c r="K38" s="120"/>
    </row>
    <row r="39" spans="3:11" x14ac:dyDescent="0.2">
      <c r="C39" s="119"/>
      <c r="D39" s="119"/>
      <c r="E39" s="119"/>
      <c r="F39" s="119"/>
      <c r="G39" s="119"/>
      <c r="H39" s="119"/>
      <c r="I39" s="119"/>
      <c r="J39" s="119"/>
      <c r="K39" s="120"/>
    </row>
    <row r="40" spans="3:11" x14ac:dyDescent="0.2">
      <c r="C40" s="119"/>
      <c r="D40" s="119"/>
      <c r="E40" s="119"/>
      <c r="F40" s="119"/>
      <c r="G40" s="119"/>
      <c r="H40" s="119"/>
      <c r="I40" s="119"/>
      <c r="J40" s="119"/>
      <c r="K40" s="120"/>
    </row>
    <row r="41" spans="3:11" x14ac:dyDescent="0.2">
      <c r="C41" s="119"/>
      <c r="D41" s="119"/>
      <c r="E41" s="119"/>
      <c r="F41" s="119"/>
      <c r="G41" s="119"/>
      <c r="H41" s="119"/>
      <c r="I41" s="119"/>
      <c r="J41" s="119"/>
      <c r="K41" s="120"/>
    </row>
  </sheetData>
  <mergeCells count="5">
    <mergeCell ref="B1:X1"/>
    <mergeCell ref="B4:X4"/>
    <mergeCell ref="B27:B28"/>
    <mergeCell ref="B2:X2"/>
    <mergeCell ref="B5:C5"/>
  </mergeCells>
  <phoneticPr fontId="0" type="noConversion"/>
  <printOptions horizontalCentered="1"/>
  <pageMargins left="0.25" right="0.25" top="0.75" bottom="0.75" header="0.3" footer="0.3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5"/>
  <sheetViews>
    <sheetView view="pageBreakPreview" topLeftCell="A4" zoomScale="80" zoomScaleNormal="100" zoomScaleSheetLayoutView="80" workbookViewId="0">
      <selection activeCell="C42" sqref="C42"/>
    </sheetView>
  </sheetViews>
  <sheetFormatPr defaultRowHeight="12.75" x14ac:dyDescent="0.2"/>
  <cols>
    <col min="1" max="1" width="10.7109375" customWidth="1"/>
    <col min="2" max="2" width="32.140625" customWidth="1"/>
    <col min="3" max="9" width="28.140625" customWidth="1"/>
    <col min="10" max="13" width="26.7109375" style="90" customWidth="1"/>
    <col min="14" max="15" width="20.42578125" customWidth="1"/>
    <col min="16" max="17" width="17.85546875" style="90" customWidth="1"/>
    <col min="18" max="19" width="15.5703125" customWidth="1"/>
    <col min="20" max="20" width="14.85546875" style="73" customWidth="1"/>
    <col min="21" max="21" width="16.42578125" style="73" customWidth="1"/>
    <col min="22" max="22" width="0.28515625" customWidth="1"/>
    <col min="23" max="23" width="16.7109375" hidden="1" customWidth="1"/>
  </cols>
  <sheetData>
    <row r="1" spans="1:23" x14ac:dyDescent="0.2">
      <c r="A1" s="195" t="s">
        <v>224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x14ac:dyDescent="0.2">
      <c r="A2" s="26"/>
      <c r="B2" s="26"/>
      <c r="C2" s="26"/>
      <c r="D2" s="26"/>
      <c r="E2" s="26"/>
      <c r="F2" s="26"/>
      <c r="G2" s="26"/>
      <c r="H2" s="26"/>
      <c r="I2" s="26"/>
      <c r="J2" s="48"/>
      <c r="K2" s="48"/>
      <c r="L2" s="48"/>
      <c r="M2" s="48"/>
      <c r="N2" s="26"/>
      <c r="O2" s="26"/>
      <c r="P2" s="48"/>
      <c r="Q2" s="48"/>
      <c r="R2" s="26"/>
      <c r="S2" s="26"/>
      <c r="T2" s="48"/>
      <c r="U2" s="48"/>
      <c r="V2" s="26"/>
      <c r="W2" s="26"/>
    </row>
    <row r="3" spans="1:23" x14ac:dyDescent="0.2">
      <c r="A3" s="195" t="s">
        <v>11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x14ac:dyDescent="0.2">
      <c r="A4" s="191" t="s">
        <v>262</v>
      </c>
      <c r="B4" s="200"/>
      <c r="C4" s="26"/>
      <c r="D4" s="26"/>
      <c r="E4" s="26"/>
      <c r="F4" s="26"/>
      <c r="G4" s="26"/>
      <c r="H4" s="26"/>
      <c r="I4" s="26"/>
      <c r="J4" s="48"/>
      <c r="K4" s="48"/>
      <c r="L4" s="48"/>
      <c r="M4" s="48"/>
      <c r="N4" s="26"/>
      <c r="O4" s="26"/>
      <c r="P4" s="48"/>
      <c r="Q4" s="48"/>
      <c r="R4" s="26"/>
      <c r="S4" s="26"/>
      <c r="T4" s="48"/>
      <c r="U4" s="48"/>
      <c r="V4" s="26"/>
      <c r="W4" s="26"/>
    </row>
    <row r="5" spans="1:23" x14ac:dyDescent="0.2">
      <c r="A5" s="2" t="s">
        <v>0</v>
      </c>
      <c r="B5" s="1"/>
      <c r="C5" s="1" t="s">
        <v>225</v>
      </c>
      <c r="D5" s="1" t="s">
        <v>239</v>
      </c>
      <c r="E5" s="1" t="s">
        <v>244</v>
      </c>
      <c r="F5" s="1" t="s">
        <v>165</v>
      </c>
      <c r="G5" s="1" t="s">
        <v>223</v>
      </c>
      <c r="H5" s="1" t="s">
        <v>148</v>
      </c>
      <c r="I5" s="1" t="s">
        <v>185</v>
      </c>
      <c r="J5" s="55" t="s">
        <v>137</v>
      </c>
      <c r="K5" s="55" t="s">
        <v>166</v>
      </c>
      <c r="L5" s="55" t="s">
        <v>147</v>
      </c>
      <c r="M5" s="55" t="s">
        <v>146</v>
      </c>
      <c r="N5" s="1" t="s">
        <v>144</v>
      </c>
      <c r="O5" s="1" t="s">
        <v>135</v>
      </c>
      <c r="P5" s="55" t="s">
        <v>125</v>
      </c>
      <c r="Q5" s="55" t="s">
        <v>129</v>
      </c>
      <c r="R5" s="1" t="s">
        <v>119</v>
      </c>
      <c r="S5" s="1" t="s">
        <v>128</v>
      </c>
      <c r="T5" s="55" t="s">
        <v>114</v>
      </c>
      <c r="U5" s="55" t="s">
        <v>123</v>
      </c>
      <c r="V5" s="1" t="s">
        <v>115</v>
      </c>
      <c r="W5" s="1" t="s">
        <v>120</v>
      </c>
    </row>
    <row r="6" spans="1:23" x14ac:dyDescent="0.2">
      <c r="A6" s="163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x14ac:dyDescent="0.2">
      <c r="A7" s="20">
        <v>6000</v>
      </c>
      <c r="B7" s="15" t="s">
        <v>122</v>
      </c>
      <c r="C7" s="35">
        <v>80000</v>
      </c>
      <c r="D7" s="35">
        <v>72000</v>
      </c>
      <c r="E7" s="35">
        <v>72000</v>
      </c>
      <c r="F7" s="35">
        <v>68250</v>
      </c>
      <c r="G7" s="35">
        <v>74250.02</v>
      </c>
      <c r="H7" s="35">
        <v>65000</v>
      </c>
      <c r="I7" s="35">
        <v>71000</v>
      </c>
      <c r="J7" s="35">
        <v>62000</v>
      </c>
      <c r="K7" s="35">
        <v>68000</v>
      </c>
      <c r="L7" s="35">
        <v>59800</v>
      </c>
      <c r="M7" s="35">
        <v>65800</v>
      </c>
      <c r="N7" s="35">
        <v>52000</v>
      </c>
      <c r="O7" s="35">
        <v>52000</v>
      </c>
      <c r="P7" s="35">
        <v>51000</v>
      </c>
      <c r="Q7" s="35">
        <v>51000</v>
      </c>
      <c r="R7" s="35">
        <v>50400</v>
      </c>
      <c r="S7" s="35">
        <v>50400</v>
      </c>
      <c r="T7" s="46">
        <v>55000</v>
      </c>
      <c r="U7" s="63">
        <v>51165.16</v>
      </c>
      <c r="V7" s="35">
        <v>54991</v>
      </c>
      <c r="W7" s="29">
        <v>54991</v>
      </c>
    </row>
    <row r="8" spans="1:23" x14ac:dyDescent="0.2">
      <c r="A8" s="60">
        <v>6001</v>
      </c>
      <c r="B8" s="17" t="s">
        <v>138</v>
      </c>
      <c r="C8" s="36">
        <v>60000</v>
      </c>
      <c r="D8" s="36">
        <v>49500</v>
      </c>
      <c r="E8" s="36">
        <v>49500</v>
      </c>
      <c r="F8" s="36">
        <v>40000</v>
      </c>
      <c r="G8" s="36">
        <v>41958.27</v>
      </c>
      <c r="H8" s="36">
        <v>37200</v>
      </c>
      <c r="I8" s="36">
        <v>31476.94</v>
      </c>
      <c r="J8" s="36">
        <v>36050</v>
      </c>
      <c r="K8" s="36">
        <v>36050</v>
      </c>
      <c r="L8" s="36">
        <v>35000</v>
      </c>
      <c r="M8" s="36">
        <v>34000</v>
      </c>
      <c r="N8" s="36">
        <v>41000</v>
      </c>
      <c r="O8" s="36">
        <v>0</v>
      </c>
      <c r="P8" s="36">
        <v>41000</v>
      </c>
      <c r="Q8" s="36">
        <v>17688</v>
      </c>
      <c r="R8" s="36">
        <v>40000</v>
      </c>
      <c r="S8" s="36">
        <v>37500</v>
      </c>
      <c r="T8" s="46"/>
      <c r="U8" s="87"/>
      <c r="V8" s="36"/>
      <c r="W8" s="71"/>
    </row>
    <row r="9" spans="1:23" x14ac:dyDescent="0.2">
      <c r="A9" s="60">
        <v>6002</v>
      </c>
      <c r="B9" s="17" t="s">
        <v>139</v>
      </c>
      <c r="C9" s="36">
        <v>0</v>
      </c>
      <c r="D9" s="36">
        <v>0</v>
      </c>
      <c r="E9" s="36">
        <v>0</v>
      </c>
      <c r="F9" s="36">
        <v>42436</v>
      </c>
      <c r="G9" s="36">
        <v>0</v>
      </c>
      <c r="H9" s="36">
        <v>41200</v>
      </c>
      <c r="I9" s="36">
        <v>20600.060000000001</v>
      </c>
      <c r="J9" s="36">
        <v>40000</v>
      </c>
      <c r="K9" s="36">
        <v>40100.980000000003</v>
      </c>
      <c r="L9" s="36"/>
      <c r="M9" s="36"/>
      <c r="N9" s="36"/>
      <c r="O9" s="36"/>
      <c r="P9" s="36"/>
      <c r="Q9" s="36"/>
      <c r="R9" s="36"/>
      <c r="S9" s="36"/>
      <c r="T9" s="46"/>
      <c r="U9" s="87"/>
      <c r="V9" s="36"/>
      <c r="W9" s="71"/>
    </row>
    <row r="10" spans="1:23" x14ac:dyDescent="0.2">
      <c r="A10" s="60">
        <v>6010</v>
      </c>
      <c r="B10" s="17" t="s">
        <v>14</v>
      </c>
      <c r="C10" s="36">
        <v>15600</v>
      </c>
      <c r="D10" s="36">
        <v>14500</v>
      </c>
      <c r="E10" s="36">
        <v>14500</v>
      </c>
      <c r="F10" s="36">
        <v>14500</v>
      </c>
      <c r="G10" s="36">
        <v>11185.19</v>
      </c>
      <c r="H10" s="36">
        <v>14500</v>
      </c>
      <c r="I10" s="36">
        <v>13321.6</v>
      </c>
      <c r="J10" s="36">
        <v>13700</v>
      </c>
      <c r="K10" s="36">
        <v>13911.66</v>
      </c>
      <c r="L10" s="36">
        <v>13700</v>
      </c>
      <c r="M10" s="36">
        <v>14022.93</v>
      </c>
      <c r="N10" s="36">
        <v>13500</v>
      </c>
      <c r="O10" s="36">
        <v>11872.61</v>
      </c>
      <c r="P10" s="36">
        <v>13500</v>
      </c>
      <c r="Q10" s="36">
        <v>10605</v>
      </c>
      <c r="R10" s="36">
        <v>13400</v>
      </c>
      <c r="S10" s="36">
        <v>12001.87</v>
      </c>
      <c r="T10" s="46">
        <v>12641</v>
      </c>
      <c r="U10" s="87">
        <v>11399.36</v>
      </c>
      <c r="V10" s="36">
        <v>11681</v>
      </c>
      <c r="W10" s="71">
        <v>10789.11</v>
      </c>
    </row>
    <row r="11" spans="1:23" x14ac:dyDescent="0.2">
      <c r="A11" s="60">
        <v>6020</v>
      </c>
      <c r="B11" s="17" t="s">
        <v>117</v>
      </c>
      <c r="C11" s="36">
        <v>800</v>
      </c>
      <c r="D11" s="36">
        <v>800</v>
      </c>
      <c r="E11" s="36">
        <v>800</v>
      </c>
      <c r="F11" s="36">
        <v>800</v>
      </c>
      <c r="G11" s="36">
        <v>276.95999999999998</v>
      </c>
      <c r="H11" s="36">
        <v>800</v>
      </c>
      <c r="I11" s="36">
        <v>337.04</v>
      </c>
      <c r="J11" s="36">
        <v>800</v>
      </c>
      <c r="K11" s="36">
        <v>343.98</v>
      </c>
      <c r="L11" s="36">
        <v>800</v>
      </c>
      <c r="M11" s="36">
        <v>70.489999999999995</v>
      </c>
      <c r="N11" s="36">
        <v>800</v>
      </c>
      <c r="O11" s="36">
        <v>348.62</v>
      </c>
      <c r="P11" s="36">
        <v>800</v>
      </c>
      <c r="Q11" s="36">
        <v>559.41999999999996</v>
      </c>
      <c r="R11" s="36">
        <v>800</v>
      </c>
      <c r="S11" s="36">
        <v>419.19</v>
      </c>
      <c r="T11" s="46">
        <v>789</v>
      </c>
      <c r="U11" s="87">
        <v>499.98</v>
      </c>
      <c r="V11" s="36">
        <v>314</v>
      </c>
      <c r="W11" s="71">
        <v>722.05</v>
      </c>
    </row>
    <row r="12" spans="1:23" x14ac:dyDescent="0.2">
      <c r="A12" s="60">
        <v>6030</v>
      </c>
      <c r="B12" s="17" t="s">
        <v>111</v>
      </c>
      <c r="C12" s="36">
        <v>19880</v>
      </c>
      <c r="D12" s="36">
        <v>17500</v>
      </c>
      <c r="E12" s="36">
        <v>17500</v>
      </c>
      <c r="F12" s="36">
        <v>22000</v>
      </c>
      <c r="G12" s="36">
        <v>15399.14</v>
      </c>
      <c r="H12" s="36">
        <v>18000</v>
      </c>
      <c r="I12" s="36">
        <v>16925.400000000001</v>
      </c>
      <c r="J12" s="36">
        <v>15200</v>
      </c>
      <c r="K12" s="36">
        <v>20452.71</v>
      </c>
      <c r="L12" s="36">
        <v>14000</v>
      </c>
      <c r="M12" s="36">
        <v>14171.56</v>
      </c>
      <c r="N12" s="36">
        <v>15000</v>
      </c>
      <c r="O12" s="36">
        <v>8480</v>
      </c>
      <c r="P12" s="36">
        <v>13000</v>
      </c>
      <c r="Q12" s="36">
        <v>10005.41</v>
      </c>
      <c r="R12" s="36">
        <v>12800</v>
      </c>
      <c r="S12" s="36">
        <v>12195.94</v>
      </c>
      <c r="T12" s="46">
        <v>7810</v>
      </c>
      <c r="U12" s="87">
        <v>6921.44</v>
      </c>
      <c r="V12" s="36">
        <v>7809</v>
      </c>
      <c r="W12" s="71">
        <v>8106.51</v>
      </c>
    </row>
    <row r="13" spans="1:23" x14ac:dyDescent="0.2">
      <c r="A13" s="60">
        <v>6040</v>
      </c>
      <c r="B13" s="17" t="s">
        <v>94</v>
      </c>
      <c r="C13" s="36">
        <v>18000</v>
      </c>
      <c r="D13" s="36">
        <v>18000</v>
      </c>
      <c r="E13" s="36">
        <v>18000</v>
      </c>
      <c r="F13" s="36">
        <v>15000</v>
      </c>
      <c r="G13" s="36">
        <v>0</v>
      </c>
      <c r="H13" s="36">
        <v>15000</v>
      </c>
      <c r="I13" s="36">
        <v>5598.96</v>
      </c>
      <c r="J13" s="36">
        <v>15000</v>
      </c>
      <c r="K13" s="36">
        <v>9863.73</v>
      </c>
      <c r="L13" s="36">
        <v>6000</v>
      </c>
      <c r="M13" s="36">
        <v>748.79</v>
      </c>
      <c r="N13" s="36">
        <v>10000</v>
      </c>
      <c r="O13" s="36">
        <v>5167.93</v>
      </c>
      <c r="P13" s="36">
        <v>10000</v>
      </c>
      <c r="Q13" s="36">
        <v>7180.2</v>
      </c>
      <c r="R13" s="36">
        <v>8000</v>
      </c>
      <c r="S13" s="36">
        <v>8410.23</v>
      </c>
      <c r="T13" s="46">
        <v>12000</v>
      </c>
      <c r="U13" s="87">
        <v>5650.31</v>
      </c>
      <c r="V13" s="36">
        <v>21000</v>
      </c>
      <c r="W13" s="71">
        <v>24385.82</v>
      </c>
    </row>
    <row r="14" spans="1:23" x14ac:dyDescent="0.2">
      <c r="A14" s="60">
        <v>6050</v>
      </c>
      <c r="B14" s="17" t="s">
        <v>58</v>
      </c>
      <c r="C14" s="36">
        <v>400</v>
      </c>
      <c r="D14" s="36">
        <v>400</v>
      </c>
      <c r="E14" s="36">
        <v>0</v>
      </c>
      <c r="F14" s="36">
        <v>0</v>
      </c>
      <c r="G14" s="36">
        <v>0</v>
      </c>
      <c r="H14" s="36">
        <v>0</v>
      </c>
      <c r="I14" s="36"/>
      <c r="J14" s="36">
        <v>0</v>
      </c>
      <c r="K14" s="36"/>
      <c r="L14" s="36">
        <v>0</v>
      </c>
      <c r="M14" s="36"/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46">
        <v>0</v>
      </c>
      <c r="U14" s="87">
        <v>0</v>
      </c>
      <c r="V14" s="36">
        <v>1263</v>
      </c>
      <c r="W14" s="71">
        <v>1263</v>
      </c>
    </row>
    <row r="15" spans="1:23" x14ac:dyDescent="0.2">
      <c r="A15" s="61"/>
      <c r="B15" s="66" t="s">
        <v>9</v>
      </c>
      <c r="C15" s="67">
        <f t="shared" ref="C15:W15" si="0">SUM(C7:C14)</f>
        <v>194680</v>
      </c>
      <c r="D15" s="67">
        <f t="shared" si="0"/>
        <v>172700</v>
      </c>
      <c r="E15" s="67">
        <f t="shared" si="0"/>
        <v>172300</v>
      </c>
      <c r="F15" s="67">
        <f t="shared" si="0"/>
        <v>202986</v>
      </c>
      <c r="G15" s="67">
        <f t="shared" si="0"/>
        <v>143069.58000000002</v>
      </c>
      <c r="H15" s="67">
        <f t="shared" si="0"/>
        <v>191700</v>
      </c>
      <c r="I15" s="67">
        <f t="shared" si="0"/>
        <v>159260</v>
      </c>
      <c r="J15" s="67">
        <f t="shared" si="0"/>
        <v>182750</v>
      </c>
      <c r="K15" s="67">
        <f t="shared" si="0"/>
        <v>188723.06000000003</v>
      </c>
      <c r="L15" s="67">
        <f t="shared" si="0"/>
        <v>129300</v>
      </c>
      <c r="M15" s="67">
        <f t="shared" si="0"/>
        <v>128813.76999999999</v>
      </c>
      <c r="N15" s="67">
        <f t="shared" si="0"/>
        <v>132300</v>
      </c>
      <c r="O15" s="67">
        <f t="shared" si="0"/>
        <v>77869.16</v>
      </c>
      <c r="P15" s="67">
        <f t="shared" si="0"/>
        <v>129300</v>
      </c>
      <c r="Q15" s="67">
        <f t="shared" si="0"/>
        <v>97038.03</v>
      </c>
      <c r="R15" s="67">
        <f t="shared" si="0"/>
        <v>125400</v>
      </c>
      <c r="S15" s="67">
        <f t="shared" si="0"/>
        <v>120927.23</v>
      </c>
      <c r="T15" s="67">
        <f t="shared" si="0"/>
        <v>88240</v>
      </c>
      <c r="U15" s="67">
        <f t="shared" si="0"/>
        <v>75636.25</v>
      </c>
      <c r="V15" s="67">
        <f t="shared" si="0"/>
        <v>97058</v>
      </c>
      <c r="W15" s="92">
        <f t="shared" si="0"/>
        <v>100257.48999999999</v>
      </c>
    </row>
    <row r="16" spans="1:23" x14ac:dyDescent="0.2">
      <c r="A16" s="164" t="s">
        <v>13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65"/>
    </row>
    <row r="17" spans="1:23" x14ac:dyDescent="0.2">
      <c r="A17" s="196">
        <v>6070</v>
      </c>
      <c r="B17" s="21" t="s">
        <v>65</v>
      </c>
      <c r="C17" s="140"/>
      <c r="D17" s="21"/>
      <c r="E17" s="2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5"/>
      <c r="U17" s="88"/>
      <c r="V17" s="52"/>
      <c r="W17" s="56"/>
    </row>
    <row r="18" spans="1:23" x14ac:dyDescent="0.2">
      <c r="A18" s="198"/>
      <c r="B18" s="19" t="s">
        <v>254</v>
      </c>
      <c r="C18" s="141">
        <v>28262</v>
      </c>
      <c r="D18" s="33">
        <v>26100</v>
      </c>
      <c r="E18" s="33">
        <v>25000</v>
      </c>
      <c r="F18" s="33">
        <v>25000</v>
      </c>
      <c r="G18" s="33">
        <v>23360.400000000001</v>
      </c>
      <c r="H18" s="33">
        <v>23000</v>
      </c>
      <c r="I18" s="33">
        <v>21840.41</v>
      </c>
      <c r="J18" s="33">
        <v>22000</v>
      </c>
      <c r="K18" s="33">
        <v>20986.5</v>
      </c>
      <c r="L18" s="33">
        <v>21000</v>
      </c>
      <c r="M18" s="33">
        <v>23198.91</v>
      </c>
      <c r="N18" s="33">
        <v>21000</v>
      </c>
      <c r="O18" s="33">
        <v>24734.400000000001</v>
      </c>
      <c r="P18" s="33">
        <v>21000</v>
      </c>
      <c r="Q18" s="33">
        <v>20681.400000000001</v>
      </c>
      <c r="R18" s="33">
        <v>21000</v>
      </c>
      <c r="S18" s="33">
        <v>19979.5</v>
      </c>
      <c r="T18" s="43">
        <v>21000</v>
      </c>
      <c r="U18" s="87">
        <v>18461.7</v>
      </c>
      <c r="V18" s="33">
        <v>15000</v>
      </c>
      <c r="W18" s="38">
        <v>15026.52</v>
      </c>
    </row>
    <row r="19" spans="1:23" x14ac:dyDescent="0.2">
      <c r="A19" s="196">
        <v>6080</v>
      </c>
      <c r="B19" s="18" t="s">
        <v>258</v>
      </c>
      <c r="C19" s="14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83"/>
      <c r="U19" s="89"/>
      <c r="V19" s="51"/>
      <c r="W19" s="49"/>
    </row>
    <row r="20" spans="1:23" x14ac:dyDescent="0.2">
      <c r="A20" s="199"/>
      <c r="B20" s="37" t="s">
        <v>255</v>
      </c>
      <c r="C20" s="143">
        <v>24000</v>
      </c>
      <c r="D20" s="38">
        <v>19800</v>
      </c>
      <c r="E20" s="38">
        <v>16000</v>
      </c>
      <c r="F20" s="38">
        <v>0</v>
      </c>
      <c r="G20" s="51">
        <v>9791.25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83"/>
      <c r="U20" s="89"/>
      <c r="V20" s="51"/>
      <c r="W20" s="49"/>
    </row>
    <row r="21" spans="1:23" x14ac:dyDescent="0.2">
      <c r="A21" s="196">
        <v>6100</v>
      </c>
      <c r="B21" s="18" t="s">
        <v>259</v>
      </c>
      <c r="C21" s="14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45"/>
      <c r="U21" s="89"/>
      <c r="V21" s="51"/>
      <c r="W21" s="49"/>
    </row>
    <row r="22" spans="1:23" x14ac:dyDescent="0.2">
      <c r="A22" s="198"/>
      <c r="B22" s="19" t="s">
        <v>256</v>
      </c>
      <c r="C22" s="141">
        <v>3000</v>
      </c>
      <c r="D22" s="33">
        <v>0</v>
      </c>
      <c r="E22" s="33">
        <v>0</v>
      </c>
      <c r="F22" s="33">
        <v>0</v>
      </c>
      <c r="G22" s="33">
        <v>0</v>
      </c>
      <c r="H22" s="33">
        <v>2000</v>
      </c>
      <c r="I22" s="33">
        <v>0</v>
      </c>
      <c r="J22" s="33">
        <v>2000</v>
      </c>
      <c r="K22" s="33">
        <v>0</v>
      </c>
      <c r="L22" s="33">
        <v>4800</v>
      </c>
      <c r="M22" s="33">
        <v>633</v>
      </c>
      <c r="N22" s="33">
        <v>4800</v>
      </c>
      <c r="O22" s="33">
        <v>568</v>
      </c>
      <c r="P22" s="33">
        <v>4800</v>
      </c>
      <c r="Q22" s="33">
        <v>0</v>
      </c>
      <c r="R22" s="33">
        <v>4800</v>
      </c>
      <c r="S22" s="33">
        <v>0</v>
      </c>
      <c r="T22" s="43">
        <v>4800</v>
      </c>
      <c r="U22" s="87">
        <v>4287</v>
      </c>
      <c r="V22" s="33">
        <v>4800</v>
      </c>
      <c r="W22" s="38">
        <v>4191</v>
      </c>
    </row>
    <row r="23" spans="1:23" x14ac:dyDescent="0.2">
      <c r="A23" s="196">
        <v>6110</v>
      </c>
      <c r="B23" s="18" t="s">
        <v>66</v>
      </c>
      <c r="C23" s="14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45"/>
      <c r="U23" s="89"/>
      <c r="V23" s="51"/>
      <c r="W23" s="49"/>
    </row>
    <row r="24" spans="1:23" x14ac:dyDescent="0.2">
      <c r="A24" s="198"/>
      <c r="B24" s="19" t="s">
        <v>118</v>
      </c>
      <c r="C24" s="141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458</v>
      </c>
      <c r="N24" s="33">
        <v>0</v>
      </c>
      <c r="O24" s="33">
        <v>15598.39</v>
      </c>
      <c r="P24" s="33">
        <v>0</v>
      </c>
      <c r="Q24" s="33">
        <v>0</v>
      </c>
      <c r="R24" s="33">
        <v>0</v>
      </c>
      <c r="S24" s="33">
        <v>0</v>
      </c>
      <c r="T24" s="43">
        <v>27200</v>
      </c>
      <c r="U24" s="87">
        <v>30396</v>
      </c>
      <c r="V24" s="33">
        <v>21700</v>
      </c>
      <c r="W24" s="38">
        <v>25935.39</v>
      </c>
    </row>
    <row r="25" spans="1:23" x14ac:dyDescent="0.2">
      <c r="A25" s="196">
        <v>6111</v>
      </c>
      <c r="B25" s="34" t="s">
        <v>76</v>
      </c>
      <c r="C25" s="14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45"/>
      <c r="U25" s="45"/>
      <c r="V25" s="56"/>
      <c r="W25" s="56"/>
    </row>
    <row r="26" spans="1:23" x14ac:dyDescent="0.2">
      <c r="A26" s="197"/>
      <c r="B26" s="50" t="s">
        <v>101</v>
      </c>
      <c r="C26" s="145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83"/>
      <c r="U26" s="83"/>
      <c r="V26" s="49"/>
      <c r="W26" s="49"/>
    </row>
    <row r="27" spans="1:23" x14ac:dyDescent="0.2">
      <c r="A27" s="198"/>
      <c r="B27" s="37" t="s">
        <v>212</v>
      </c>
      <c r="C27" s="143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7969.5</v>
      </c>
      <c r="J27" s="38">
        <v>0</v>
      </c>
      <c r="K27" s="38">
        <v>450</v>
      </c>
      <c r="L27" s="38">
        <v>23400</v>
      </c>
      <c r="M27" s="38">
        <v>23705.5</v>
      </c>
      <c r="N27" s="38">
        <v>23100</v>
      </c>
      <c r="O27" s="38">
        <v>17633</v>
      </c>
      <c r="P27" s="38">
        <v>22800</v>
      </c>
      <c r="Q27" s="38">
        <v>15041.5</v>
      </c>
      <c r="R27" s="38">
        <v>22500</v>
      </c>
      <c r="S27" s="38">
        <v>19308.759999999998</v>
      </c>
      <c r="T27" s="43">
        <v>21900</v>
      </c>
      <c r="U27" s="43">
        <v>11753</v>
      </c>
      <c r="V27" s="38">
        <v>21600</v>
      </c>
      <c r="W27" s="38">
        <v>13518</v>
      </c>
    </row>
    <row r="28" spans="1:23" x14ac:dyDescent="0.2">
      <c r="A28" s="58"/>
      <c r="B28" s="34" t="s">
        <v>211</v>
      </c>
      <c r="C28" s="144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45"/>
      <c r="U28" s="45"/>
      <c r="V28" s="56"/>
      <c r="W28" s="56"/>
    </row>
    <row r="29" spans="1:23" x14ac:dyDescent="0.2">
      <c r="A29" s="59"/>
      <c r="B29" s="50" t="s">
        <v>102</v>
      </c>
      <c r="C29" s="145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83"/>
      <c r="U29" s="83"/>
      <c r="V29" s="49"/>
      <c r="W29" s="49"/>
    </row>
    <row r="30" spans="1:23" x14ac:dyDescent="0.2">
      <c r="A30" s="60">
        <v>6112</v>
      </c>
      <c r="B30" s="37" t="s">
        <v>257</v>
      </c>
      <c r="C30" s="143">
        <v>5280</v>
      </c>
      <c r="D30" s="38">
        <v>10560</v>
      </c>
      <c r="E30" s="38">
        <v>0</v>
      </c>
      <c r="F30" s="38">
        <v>0</v>
      </c>
      <c r="G30" s="38">
        <v>2100</v>
      </c>
      <c r="H30" s="38">
        <v>0</v>
      </c>
      <c r="I30" s="38">
        <v>792</v>
      </c>
      <c r="J30" s="38">
        <v>0</v>
      </c>
      <c r="K30" s="38">
        <v>435</v>
      </c>
      <c r="L30" s="38">
        <v>14625</v>
      </c>
      <c r="M30" s="38">
        <v>14964.48</v>
      </c>
      <c r="N30" s="38">
        <v>14500</v>
      </c>
      <c r="O30" s="38">
        <v>16404.63</v>
      </c>
      <c r="P30" s="38">
        <v>14250</v>
      </c>
      <c r="Q30" s="38">
        <v>15599.75</v>
      </c>
      <c r="R30" s="38">
        <v>14062.5</v>
      </c>
      <c r="S30" s="38">
        <v>13537.5</v>
      </c>
      <c r="T30" s="43">
        <v>13688</v>
      </c>
      <c r="U30" s="43">
        <v>20978.38</v>
      </c>
      <c r="V30" s="38">
        <v>13500</v>
      </c>
      <c r="W30" s="38">
        <v>13635</v>
      </c>
    </row>
    <row r="31" spans="1:23" x14ac:dyDescent="0.2">
      <c r="A31" s="59"/>
      <c r="B31" s="34" t="s">
        <v>140</v>
      </c>
      <c r="C31" s="144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45"/>
      <c r="U31" s="83"/>
      <c r="V31" s="49"/>
      <c r="W31" s="49"/>
    </row>
    <row r="32" spans="1:23" x14ac:dyDescent="0.2">
      <c r="A32" s="59"/>
      <c r="B32" s="50" t="s">
        <v>101</v>
      </c>
      <c r="C32" s="145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83"/>
      <c r="U32" s="83"/>
      <c r="V32" s="49"/>
      <c r="W32" s="49"/>
    </row>
    <row r="33" spans="1:23" x14ac:dyDescent="0.2">
      <c r="A33" s="59">
        <v>6113</v>
      </c>
      <c r="B33" s="37" t="s">
        <v>210</v>
      </c>
      <c r="C33" s="143">
        <v>0</v>
      </c>
      <c r="D33" s="38">
        <v>0</v>
      </c>
      <c r="E33" s="38">
        <v>0</v>
      </c>
      <c r="F33" s="38">
        <v>0</v>
      </c>
      <c r="G33" s="38">
        <v>0</v>
      </c>
      <c r="H33" s="38">
        <v>9500</v>
      </c>
      <c r="I33" s="38">
        <v>6308.5</v>
      </c>
      <c r="J33" s="38">
        <v>12000</v>
      </c>
      <c r="K33" s="38">
        <v>9234.75</v>
      </c>
      <c r="L33" s="38">
        <v>12000</v>
      </c>
      <c r="M33" s="38">
        <v>12762</v>
      </c>
      <c r="N33" s="38">
        <v>11400</v>
      </c>
      <c r="O33" s="38">
        <v>15177</v>
      </c>
      <c r="P33" s="38">
        <v>11100</v>
      </c>
      <c r="Q33" s="38">
        <v>7001</v>
      </c>
      <c r="R33" s="38">
        <v>10800</v>
      </c>
      <c r="S33" s="38">
        <v>8914.5</v>
      </c>
      <c r="T33" s="43">
        <v>10800</v>
      </c>
      <c r="U33" s="43">
        <v>4977</v>
      </c>
      <c r="V33" s="38">
        <v>10500</v>
      </c>
      <c r="W33" s="38">
        <v>6072.5</v>
      </c>
    </row>
    <row r="34" spans="1:23" x14ac:dyDescent="0.2">
      <c r="A34" s="58"/>
      <c r="B34" s="21" t="s">
        <v>140</v>
      </c>
      <c r="C34" s="140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45"/>
      <c r="U34" s="88"/>
      <c r="V34" s="52"/>
      <c r="W34" s="56"/>
    </row>
    <row r="35" spans="1:23" x14ac:dyDescent="0.2">
      <c r="A35" s="59"/>
      <c r="B35" s="18" t="s">
        <v>102</v>
      </c>
      <c r="C35" s="142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83"/>
      <c r="U35" s="89"/>
      <c r="V35" s="51"/>
      <c r="W35" s="49"/>
    </row>
    <row r="36" spans="1:23" s="57" customFormat="1" x14ac:dyDescent="0.2">
      <c r="A36" s="60">
        <v>6114</v>
      </c>
      <c r="B36" s="37" t="s">
        <v>210</v>
      </c>
      <c r="C36" s="143">
        <v>3040</v>
      </c>
      <c r="D36" s="38">
        <v>6080</v>
      </c>
      <c r="E36" s="38">
        <v>0</v>
      </c>
      <c r="F36" s="38">
        <v>9500</v>
      </c>
      <c r="G36" s="38">
        <v>2052</v>
      </c>
      <c r="H36" s="38">
        <v>5700</v>
      </c>
      <c r="I36" s="38">
        <v>9656.75</v>
      </c>
      <c r="J36" s="38">
        <v>6000</v>
      </c>
      <c r="K36" s="38">
        <v>9226</v>
      </c>
      <c r="L36" s="38">
        <v>6000</v>
      </c>
      <c r="M36" s="38">
        <v>5087.25</v>
      </c>
      <c r="N36" s="38">
        <v>5700</v>
      </c>
      <c r="O36" s="38">
        <v>7915</v>
      </c>
      <c r="P36" s="38">
        <v>5550</v>
      </c>
      <c r="Q36" s="38">
        <v>8009.5</v>
      </c>
      <c r="R36" s="38">
        <v>5400</v>
      </c>
      <c r="S36" s="38">
        <v>5931</v>
      </c>
      <c r="T36" s="43">
        <v>5400</v>
      </c>
      <c r="U36" s="87">
        <v>6993</v>
      </c>
      <c r="V36" s="33">
        <v>5250</v>
      </c>
      <c r="W36" s="38">
        <v>4738.13</v>
      </c>
    </row>
    <row r="37" spans="1:23" x14ac:dyDescent="0.2">
      <c r="A37" s="59"/>
      <c r="B37" s="50" t="s">
        <v>76</v>
      </c>
      <c r="C37" s="145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6"/>
      <c r="S37" s="95"/>
      <c r="U37" s="45"/>
      <c r="V37" s="49"/>
      <c r="W37" s="49"/>
    </row>
    <row r="38" spans="1:23" x14ac:dyDescent="0.2">
      <c r="A38" s="59"/>
      <c r="B38" s="50" t="s">
        <v>112</v>
      </c>
      <c r="C38" s="145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95"/>
      <c r="U38" s="83"/>
      <c r="V38" s="49"/>
      <c r="W38" s="49"/>
    </row>
    <row r="39" spans="1:23" s="57" customFormat="1" x14ac:dyDescent="0.2">
      <c r="A39" s="60">
        <v>6115</v>
      </c>
      <c r="B39" s="37" t="s">
        <v>133</v>
      </c>
      <c r="C39" s="143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5247</v>
      </c>
      <c r="J39" s="38">
        <v>0</v>
      </c>
      <c r="K39" s="38">
        <v>0</v>
      </c>
      <c r="L39" s="38">
        <v>3900</v>
      </c>
      <c r="M39" s="38">
        <v>1653</v>
      </c>
      <c r="N39" s="38">
        <v>3850</v>
      </c>
      <c r="O39" s="38">
        <v>3465</v>
      </c>
      <c r="P39" s="38">
        <v>3800</v>
      </c>
      <c r="Q39" s="38">
        <v>2893.5</v>
      </c>
      <c r="R39" s="38">
        <v>3750</v>
      </c>
      <c r="S39" s="96">
        <v>2025</v>
      </c>
      <c r="T39" s="84">
        <v>3650</v>
      </c>
      <c r="U39" s="43">
        <v>0</v>
      </c>
      <c r="V39" s="38">
        <v>3600</v>
      </c>
      <c r="W39" s="38">
        <v>1998</v>
      </c>
    </row>
    <row r="40" spans="1:23" x14ac:dyDescent="0.2">
      <c r="A40" s="59"/>
      <c r="B40" s="50" t="s">
        <v>140</v>
      </c>
      <c r="C40" s="14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6"/>
      <c r="S40" s="95"/>
      <c r="U40" s="45"/>
      <c r="V40" s="49"/>
      <c r="W40" s="49"/>
    </row>
    <row r="41" spans="1:23" x14ac:dyDescent="0.2">
      <c r="A41" s="59"/>
      <c r="B41" s="50" t="s">
        <v>112</v>
      </c>
      <c r="C41" s="145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95"/>
      <c r="U41" s="83"/>
      <c r="V41" s="49"/>
      <c r="W41" s="49"/>
    </row>
    <row r="42" spans="1:23" s="57" customFormat="1" x14ac:dyDescent="0.2">
      <c r="A42" s="60">
        <v>6116</v>
      </c>
      <c r="B42" s="37" t="s">
        <v>153</v>
      </c>
      <c r="C42" s="143">
        <v>0</v>
      </c>
      <c r="D42" s="38">
        <v>0</v>
      </c>
      <c r="E42" s="38">
        <v>0</v>
      </c>
      <c r="F42" s="38">
        <v>9500</v>
      </c>
      <c r="G42" s="38">
        <v>0</v>
      </c>
      <c r="H42" s="38">
        <v>5000</v>
      </c>
      <c r="I42" s="38">
        <v>6447.25</v>
      </c>
      <c r="J42" s="38">
        <v>2000</v>
      </c>
      <c r="K42" s="38">
        <v>1868.5</v>
      </c>
      <c r="L42" s="38">
        <v>2000</v>
      </c>
      <c r="M42" s="38">
        <v>1044</v>
      </c>
      <c r="N42" s="38">
        <v>1900</v>
      </c>
      <c r="O42" s="38">
        <v>1702</v>
      </c>
      <c r="P42" s="38">
        <v>1850</v>
      </c>
      <c r="Q42" s="38">
        <v>712.25</v>
      </c>
      <c r="R42" s="38">
        <v>1800</v>
      </c>
      <c r="S42" s="96">
        <v>792</v>
      </c>
      <c r="T42" s="84">
        <v>1800</v>
      </c>
      <c r="U42" s="43">
        <v>0</v>
      </c>
      <c r="V42" s="38">
        <v>1750</v>
      </c>
      <c r="W42" s="38">
        <v>927.5</v>
      </c>
    </row>
    <row r="43" spans="1:23" x14ac:dyDescent="0.2">
      <c r="A43" s="61"/>
      <c r="B43" s="66" t="s">
        <v>9</v>
      </c>
      <c r="C43" s="67">
        <f t="shared" ref="C43:W43" si="1">SUM(C18:C42)</f>
        <v>63582</v>
      </c>
      <c r="D43" s="67">
        <f t="shared" si="1"/>
        <v>62540</v>
      </c>
      <c r="E43" s="67">
        <f t="shared" si="1"/>
        <v>41000</v>
      </c>
      <c r="F43" s="67">
        <f t="shared" si="1"/>
        <v>44000</v>
      </c>
      <c r="G43" s="67">
        <f t="shared" si="1"/>
        <v>37303.65</v>
      </c>
      <c r="H43" s="67">
        <f t="shared" si="1"/>
        <v>45200</v>
      </c>
      <c r="I43" s="67">
        <f t="shared" si="1"/>
        <v>58261.41</v>
      </c>
      <c r="J43" s="67">
        <f t="shared" si="1"/>
        <v>44000</v>
      </c>
      <c r="K43" s="67">
        <f t="shared" si="1"/>
        <v>42200.75</v>
      </c>
      <c r="L43" s="67">
        <f t="shared" si="1"/>
        <v>87725</v>
      </c>
      <c r="M43" s="67">
        <f t="shared" si="1"/>
        <v>83506.14</v>
      </c>
      <c r="N43" s="67">
        <f t="shared" si="1"/>
        <v>86250</v>
      </c>
      <c r="O43" s="67">
        <f t="shared" si="1"/>
        <v>103197.42</v>
      </c>
      <c r="P43" s="67">
        <f t="shared" si="1"/>
        <v>85150</v>
      </c>
      <c r="Q43" s="67">
        <f t="shared" si="1"/>
        <v>69938.899999999994</v>
      </c>
      <c r="R43" s="67">
        <f t="shared" si="1"/>
        <v>84112.5</v>
      </c>
      <c r="S43" s="67">
        <f t="shared" si="1"/>
        <v>70488.259999999995</v>
      </c>
      <c r="T43" s="67">
        <f t="shared" si="1"/>
        <v>110238</v>
      </c>
      <c r="U43" s="67">
        <f t="shared" si="1"/>
        <v>97846.080000000002</v>
      </c>
      <c r="V43" s="67">
        <f t="shared" si="1"/>
        <v>97700</v>
      </c>
      <c r="W43" s="92">
        <f t="shared" si="1"/>
        <v>86042.040000000008</v>
      </c>
    </row>
    <row r="44" spans="1:23" x14ac:dyDescent="0.2">
      <c r="A44" s="68"/>
      <c r="B44" s="69"/>
      <c r="C44" s="146"/>
      <c r="D44" s="69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69"/>
      <c r="S44" s="69"/>
      <c r="T44" s="46"/>
      <c r="U44" s="89"/>
      <c r="V44" s="70"/>
      <c r="W44" s="93"/>
    </row>
    <row r="45" spans="1:23" x14ac:dyDescent="0.2">
      <c r="A45" s="10"/>
      <c r="B45" s="22" t="s">
        <v>15</v>
      </c>
      <c r="C45" s="39">
        <f t="shared" ref="C45:T45" si="2">SUM(C15+C43)</f>
        <v>258262</v>
      </c>
      <c r="D45" s="39">
        <f t="shared" si="2"/>
        <v>235240</v>
      </c>
      <c r="E45" s="39">
        <f t="shared" si="2"/>
        <v>213300</v>
      </c>
      <c r="F45" s="39">
        <f t="shared" si="2"/>
        <v>246986</v>
      </c>
      <c r="G45" s="39">
        <f t="shared" si="2"/>
        <v>180373.23</v>
      </c>
      <c r="H45" s="39">
        <f t="shared" si="2"/>
        <v>236900</v>
      </c>
      <c r="I45" s="39">
        <f t="shared" si="2"/>
        <v>217521.41</v>
      </c>
      <c r="J45" s="39">
        <f t="shared" si="2"/>
        <v>226750</v>
      </c>
      <c r="K45" s="39">
        <f t="shared" si="2"/>
        <v>230923.81000000003</v>
      </c>
      <c r="L45" s="39">
        <f t="shared" si="2"/>
        <v>217025</v>
      </c>
      <c r="M45" s="39">
        <f t="shared" si="2"/>
        <v>212319.90999999997</v>
      </c>
      <c r="N45" s="39">
        <f t="shared" si="2"/>
        <v>218550</v>
      </c>
      <c r="O45" s="39">
        <f t="shared" si="2"/>
        <v>181066.58000000002</v>
      </c>
      <c r="P45" s="39">
        <f t="shared" si="2"/>
        <v>214450</v>
      </c>
      <c r="Q45" s="39">
        <f t="shared" si="2"/>
        <v>166976.93</v>
      </c>
      <c r="R45" s="39">
        <f t="shared" si="2"/>
        <v>209512.5</v>
      </c>
      <c r="S45" s="39">
        <f t="shared" si="2"/>
        <v>191415.49</v>
      </c>
      <c r="T45" s="39">
        <f t="shared" si="2"/>
        <v>198478</v>
      </c>
      <c r="U45" s="39">
        <f>SUM(U15,U43)</f>
        <v>173482.33000000002</v>
      </c>
      <c r="V45" s="39">
        <f>SUM(V15+V43)</f>
        <v>194758</v>
      </c>
      <c r="W45" s="30">
        <f>SUM(W15+W43)</f>
        <v>186299.53</v>
      </c>
    </row>
  </sheetData>
  <mergeCells count="8">
    <mergeCell ref="A1:W1"/>
    <mergeCell ref="A3:W3"/>
    <mergeCell ref="A25:A27"/>
    <mergeCell ref="A23:A24"/>
    <mergeCell ref="A21:A22"/>
    <mergeCell ref="A17:A18"/>
    <mergeCell ref="A19:A20"/>
    <mergeCell ref="A4:B4"/>
  </mergeCells>
  <phoneticPr fontId="0" type="noConversion"/>
  <printOptions horizontalCentered="1" verticalCentered="1"/>
  <pageMargins left="0.39" right="0" top="0.05" bottom="0.25" header="0" footer="0"/>
  <pageSetup paperSize="5" scale="73" orientation="landscape" horizontalDpi="1200" verticalDpi="1200" r:id="rId1"/>
  <headerFooter alignWithMargins="0"/>
  <rowBreaks count="1" manualBreakCount="1">
    <brk id="44" max="5" man="1"/>
  </rowBreaks>
  <colBreaks count="1" manualBreakCount="1">
    <brk id="9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6"/>
  <sheetViews>
    <sheetView view="pageBreakPreview" topLeftCell="D1" zoomScaleNormal="100" workbookViewId="0">
      <selection activeCell="E23" sqref="E23"/>
    </sheetView>
  </sheetViews>
  <sheetFormatPr defaultRowHeight="12.75" x14ac:dyDescent="0.2"/>
  <cols>
    <col min="1" max="1" width="10.7109375" customWidth="1"/>
    <col min="2" max="2" width="26.7109375" bestFit="1" customWidth="1"/>
    <col min="3" max="12" width="26.7109375" customWidth="1"/>
    <col min="13" max="13" width="26.7109375" style="90" customWidth="1"/>
    <col min="14" max="15" width="19.7109375" customWidth="1"/>
    <col min="16" max="17" width="17.140625" style="90" customWidth="1"/>
    <col min="18" max="19" width="16.28515625" customWidth="1"/>
    <col min="20" max="20" width="14.85546875" style="73" customWidth="1"/>
    <col min="21" max="21" width="14.42578125" style="73" customWidth="1"/>
    <col min="22" max="23" width="15.140625" hidden="1" customWidth="1"/>
  </cols>
  <sheetData>
    <row r="1" spans="1:23" x14ac:dyDescent="0.2">
      <c r="A1" s="195" t="s">
        <v>224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3" spans="1:23" x14ac:dyDescent="0.2">
      <c r="A3" s="116" t="s">
        <v>263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x14ac:dyDescent="0.2">
      <c r="A4" s="82" t="s">
        <v>0</v>
      </c>
      <c r="B4" s="82" t="s">
        <v>1</v>
      </c>
      <c r="C4" s="1" t="s">
        <v>225</v>
      </c>
      <c r="D4" s="1" t="s">
        <v>239</v>
      </c>
      <c r="E4" s="1" t="s">
        <v>244</v>
      </c>
      <c r="F4" s="1" t="s">
        <v>165</v>
      </c>
      <c r="G4" s="1" t="s">
        <v>223</v>
      </c>
      <c r="H4" s="1" t="s">
        <v>148</v>
      </c>
      <c r="I4" s="1" t="s">
        <v>185</v>
      </c>
      <c r="J4" s="1" t="s">
        <v>137</v>
      </c>
      <c r="K4" s="1" t="s">
        <v>166</v>
      </c>
      <c r="L4" s="1" t="s">
        <v>147</v>
      </c>
      <c r="M4" s="55" t="s">
        <v>146</v>
      </c>
      <c r="N4" s="1" t="s">
        <v>145</v>
      </c>
      <c r="O4" s="1" t="s">
        <v>135</v>
      </c>
      <c r="P4" s="55" t="s">
        <v>125</v>
      </c>
      <c r="Q4" s="55" t="s">
        <v>129</v>
      </c>
      <c r="R4" s="1" t="s">
        <v>119</v>
      </c>
      <c r="S4" s="1" t="s">
        <v>128</v>
      </c>
      <c r="T4" s="55" t="s">
        <v>114</v>
      </c>
      <c r="U4" s="55" t="s">
        <v>123</v>
      </c>
      <c r="V4" s="1" t="s">
        <v>115</v>
      </c>
      <c r="W4" s="1" t="s">
        <v>120</v>
      </c>
    </row>
    <row r="5" spans="1:23" x14ac:dyDescent="0.2">
      <c r="A5" s="4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2"/>
      <c r="N5" s="5"/>
      <c r="O5" s="5"/>
      <c r="P5" s="62"/>
      <c r="Q5" s="62"/>
      <c r="R5" s="5"/>
      <c r="S5" s="5"/>
      <c r="T5" s="62"/>
      <c r="U5" s="62"/>
      <c r="V5" s="5"/>
      <c r="W5" s="5"/>
    </row>
    <row r="6" spans="1:23" x14ac:dyDescent="0.2">
      <c r="A6" s="101">
        <v>6025</v>
      </c>
      <c r="B6" s="102" t="s">
        <v>132</v>
      </c>
      <c r="C6" s="113">
        <v>200</v>
      </c>
      <c r="D6" s="113">
        <v>200</v>
      </c>
      <c r="E6" s="113">
        <v>450</v>
      </c>
      <c r="F6" s="113">
        <v>3000</v>
      </c>
      <c r="G6" s="113">
        <v>972.7</v>
      </c>
      <c r="H6" s="113">
        <v>1800</v>
      </c>
      <c r="I6" s="62">
        <v>2940.85</v>
      </c>
      <c r="J6" s="62">
        <v>1200</v>
      </c>
      <c r="K6" s="5">
        <v>2899.61</v>
      </c>
      <c r="L6" s="5">
        <v>1200</v>
      </c>
      <c r="M6" s="62">
        <v>1699.64</v>
      </c>
      <c r="N6" s="5"/>
      <c r="O6" s="5"/>
      <c r="P6" s="62">
        <v>0</v>
      </c>
      <c r="Q6" s="62">
        <v>1149.3800000000001</v>
      </c>
      <c r="R6" s="5">
        <v>0</v>
      </c>
      <c r="S6" s="5">
        <v>0</v>
      </c>
      <c r="T6" s="62">
        <v>0</v>
      </c>
      <c r="U6" s="62">
        <v>0</v>
      </c>
      <c r="V6" s="5"/>
      <c r="W6" s="5"/>
    </row>
    <row r="7" spans="1:23" x14ac:dyDescent="0.2">
      <c r="A7" s="3">
        <v>6120</v>
      </c>
      <c r="B7" s="11" t="s">
        <v>21</v>
      </c>
      <c r="C7" s="62">
        <v>2250</v>
      </c>
      <c r="D7" s="113">
        <f t="shared" ref="D7:D13" si="0">F7*1.08</f>
        <v>2160</v>
      </c>
      <c r="E7" s="113">
        <v>2100</v>
      </c>
      <c r="F7" s="40">
        <v>2000</v>
      </c>
      <c r="G7" s="40">
        <v>1842.58</v>
      </c>
      <c r="H7" s="40">
        <v>2000</v>
      </c>
      <c r="I7" s="40">
        <v>1810.58</v>
      </c>
      <c r="J7" s="40">
        <v>2000</v>
      </c>
      <c r="K7" s="11">
        <v>1832.15</v>
      </c>
      <c r="L7" s="11">
        <v>2000</v>
      </c>
      <c r="M7" s="40">
        <v>1883.39</v>
      </c>
      <c r="N7" s="40">
        <v>1700</v>
      </c>
      <c r="O7" s="40">
        <v>1949.8</v>
      </c>
      <c r="P7" s="40">
        <v>1700</v>
      </c>
      <c r="Q7" s="40">
        <v>1964.21</v>
      </c>
      <c r="R7" s="40">
        <v>1500</v>
      </c>
      <c r="S7" s="40">
        <v>1754.48</v>
      </c>
      <c r="T7" s="46">
        <v>1200</v>
      </c>
      <c r="U7" s="40">
        <v>1791.88</v>
      </c>
      <c r="V7" s="40">
        <v>1200</v>
      </c>
      <c r="W7" s="46">
        <v>1289.56</v>
      </c>
    </row>
    <row r="8" spans="1:23" x14ac:dyDescent="0.2">
      <c r="A8" s="3">
        <v>6130</v>
      </c>
      <c r="B8" s="11" t="s">
        <v>22</v>
      </c>
      <c r="C8" s="62">
        <v>300</v>
      </c>
      <c r="D8" s="113">
        <v>325</v>
      </c>
      <c r="E8" s="113">
        <v>405</v>
      </c>
      <c r="F8" s="40">
        <v>300</v>
      </c>
      <c r="G8" s="40">
        <v>78</v>
      </c>
      <c r="H8" s="40">
        <v>400</v>
      </c>
      <c r="I8" s="40">
        <v>156</v>
      </c>
      <c r="J8" s="40">
        <v>400</v>
      </c>
      <c r="K8" s="11">
        <v>286.64999999999998</v>
      </c>
      <c r="L8" s="11">
        <v>400</v>
      </c>
      <c r="M8" s="40">
        <v>270</v>
      </c>
      <c r="N8" s="40">
        <v>400</v>
      </c>
      <c r="O8" s="40">
        <v>270</v>
      </c>
      <c r="P8" s="40">
        <v>400</v>
      </c>
      <c r="Q8" s="40">
        <v>467.7</v>
      </c>
      <c r="R8" s="40">
        <v>400</v>
      </c>
      <c r="S8" s="40">
        <v>197.9</v>
      </c>
      <c r="T8" s="46">
        <v>300</v>
      </c>
      <c r="U8" s="40">
        <v>208.5</v>
      </c>
      <c r="V8" s="40">
        <v>300</v>
      </c>
      <c r="W8" s="46">
        <v>97.08</v>
      </c>
    </row>
    <row r="9" spans="1:23" x14ac:dyDescent="0.2">
      <c r="A9" s="3">
        <v>6140</v>
      </c>
      <c r="B9" s="11" t="s">
        <v>59</v>
      </c>
      <c r="C9" s="62">
        <v>430</v>
      </c>
      <c r="D9" s="113">
        <v>430</v>
      </c>
      <c r="E9" s="113">
        <v>200</v>
      </c>
      <c r="F9" s="40">
        <v>400</v>
      </c>
      <c r="G9" s="40">
        <v>410.9</v>
      </c>
      <c r="H9" s="40">
        <v>400</v>
      </c>
      <c r="I9" s="40">
        <v>0</v>
      </c>
      <c r="J9" s="40">
        <v>400</v>
      </c>
      <c r="K9" s="11">
        <v>351.7</v>
      </c>
      <c r="L9" s="11">
        <v>400</v>
      </c>
      <c r="M9" s="40">
        <v>350.5</v>
      </c>
      <c r="N9" s="40">
        <v>400</v>
      </c>
      <c r="O9" s="40">
        <v>440.49</v>
      </c>
      <c r="P9" s="40">
        <v>400</v>
      </c>
      <c r="Q9" s="40">
        <v>484.01</v>
      </c>
      <c r="R9" s="40">
        <v>400</v>
      </c>
      <c r="S9" s="40">
        <v>437.98</v>
      </c>
      <c r="T9" s="46">
        <v>400</v>
      </c>
      <c r="U9" s="40">
        <v>375.37</v>
      </c>
      <c r="V9" s="40">
        <v>400</v>
      </c>
      <c r="W9" s="46">
        <v>636.99</v>
      </c>
    </row>
    <row r="10" spans="1:23" x14ac:dyDescent="0.2">
      <c r="A10" s="3">
        <v>6150</v>
      </c>
      <c r="B10" s="11" t="s">
        <v>23</v>
      </c>
      <c r="C10" s="62">
        <v>430</v>
      </c>
      <c r="D10" s="113">
        <v>430</v>
      </c>
      <c r="E10" s="113">
        <v>400</v>
      </c>
      <c r="F10" s="40">
        <v>400</v>
      </c>
      <c r="G10" s="40">
        <v>0</v>
      </c>
      <c r="H10" s="40">
        <v>200</v>
      </c>
      <c r="I10" s="40">
        <v>436.73</v>
      </c>
      <c r="J10" s="40">
        <v>200</v>
      </c>
      <c r="K10" s="11">
        <v>420.86</v>
      </c>
      <c r="L10" s="11">
        <v>200</v>
      </c>
      <c r="M10" s="40">
        <v>317.97000000000003</v>
      </c>
      <c r="N10" s="40">
        <v>200</v>
      </c>
      <c r="O10" s="40">
        <v>99.9</v>
      </c>
      <c r="P10" s="40">
        <v>200</v>
      </c>
      <c r="Q10" s="40"/>
      <c r="R10" s="40">
        <v>200</v>
      </c>
      <c r="S10" s="40">
        <v>167.78</v>
      </c>
      <c r="T10" s="46">
        <v>200</v>
      </c>
      <c r="U10" s="40">
        <v>220.41</v>
      </c>
      <c r="V10" s="40">
        <v>200</v>
      </c>
      <c r="W10" s="46">
        <v>218.34</v>
      </c>
    </row>
    <row r="11" spans="1:23" x14ac:dyDescent="0.2">
      <c r="A11" s="3">
        <v>6160</v>
      </c>
      <c r="B11" s="11" t="s">
        <v>24</v>
      </c>
      <c r="C11" s="62">
        <v>600</v>
      </c>
      <c r="D11" s="113">
        <f t="shared" si="0"/>
        <v>540</v>
      </c>
      <c r="E11" s="113">
        <v>900</v>
      </c>
      <c r="F11" s="40">
        <v>500</v>
      </c>
      <c r="G11" s="40">
        <v>484.95</v>
      </c>
      <c r="H11" s="40">
        <v>1000</v>
      </c>
      <c r="I11" s="40">
        <v>915.93</v>
      </c>
      <c r="J11" s="40">
        <v>800</v>
      </c>
      <c r="K11" s="11">
        <v>765.65</v>
      </c>
      <c r="L11" s="11">
        <v>800</v>
      </c>
      <c r="M11" s="40">
        <v>946.97</v>
      </c>
      <c r="N11" s="40">
        <v>800</v>
      </c>
      <c r="O11" s="40">
        <v>286.23</v>
      </c>
      <c r="P11" s="40">
        <v>800</v>
      </c>
      <c r="Q11" s="40">
        <v>279.98</v>
      </c>
      <c r="R11" s="40">
        <v>800</v>
      </c>
      <c r="S11" s="40">
        <v>566.04999999999995</v>
      </c>
      <c r="T11" s="46">
        <v>800</v>
      </c>
      <c r="U11" s="40">
        <v>424.85</v>
      </c>
      <c r="V11" s="40">
        <v>500</v>
      </c>
      <c r="W11" s="46">
        <v>731.19</v>
      </c>
    </row>
    <row r="12" spans="1:23" x14ac:dyDescent="0.2">
      <c r="A12" s="3">
        <v>6170</v>
      </c>
      <c r="B12" s="11" t="s">
        <v>60</v>
      </c>
      <c r="C12" s="62">
        <v>500</v>
      </c>
      <c r="D12" s="113">
        <v>500</v>
      </c>
      <c r="E12" s="113">
        <v>100</v>
      </c>
      <c r="F12" s="40">
        <v>1000</v>
      </c>
      <c r="G12" s="40">
        <v>595.54</v>
      </c>
      <c r="H12" s="40">
        <v>1300</v>
      </c>
      <c r="I12" s="40">
        <v>370.1</v>
      </c>
      <c r="J12" s="40">
        <v>1300</v>
      </c>
      <c r="K12" s="11">
        <v>362.33</v>
      </c>
      <c r="L12" s="11">
        <v>1300</v>
      </c>
      <c r="M12" s="40">
        <v>1009.49</v>
      </c>
      <c r="N12" s="40">
        <v>1300</v>
      </c>
      <c r="O12" s="40">
        <v>1727.23</v>
      </c>
      <c r="P12" s="40">
        <v>1300</v>
      </c>
      <c r="Q12" s="40">
        <v>1504.85</v>
      </c>
      <c r="R12" s="40">
        <v>1300</v>
      </c>
      <c r="S12" s="40">
        <v>411.03</v>
      </c>
      <c r="T12" s="46">
        <v>1300</v>
      </c>
      <c r="U12" s="40">
        <v>1107.83</v>
      </c>
      <c r="V12" s="40">
        <v>1300</v>
      </c>
      <c r="W12" s="46">
        <v>1256.32</v>
      </c>
    </row>
    <row r="13" spans="1:23" x14ac:dyDescent="0.2">
      <c r="A13" s="3">
        <v>6180</v>
      </c>
      <c r="B13" s="11" t="s">
        <v>25</v>
      </c>
      <c r="C13" s="62">
        <v>600</v>
      </c>
      <c r="D13" s="113">
        <f t="shared" si="0"/>
        <v>810</v>
      </c>
      <c r="E13" s="113">
        <v>600</v>
      </c>
      <c r="F13" s="40">
        <v>750</v>
      </c>
      <c r="G13" s="40">
        <v>787.38</v>
      </c>
      <c r="H13" s="40">
        <v>750</v>
      </c>
      <c r="I13" s="40">
        <v>498.24</v>
      </c>
      <c r="J13" s="40">
        <v>750</v>
      </c>
      <c r="K13" s="11">
        <v>717.73</v>
      </c>
      <c r="L13" s="11">
        <v>750</v>
      </c>
      <c r="M13" s="40">
        <v>475</v>
      </c>
      <c r="N13" s="40">
        <v>750</v>
      </c>
      <c r="O13" s="40">
        <v>854.02</v>
      </c>
      <c r="P13" s="40">
        <v>750</v>
      </c>
      <c r="Q13" s="40">
        <v>900.61</v>
      </c>
      <c r="R13" s="40">
        <v>800</v>
      </c>
      <c r="S13" s="40">
        <v>665.75</v>
      </c>
      <c r="T13" s="46">
        <v>1000</v>
      </c>
      <c r="U13" s="40">
        <v>714.62</v>
      </c>
      <c r="V13" s="40">
        <v>1300</v>
      </c>
      <c r="W13" s="46">
        <v>575.69000000000005</v>
      </c>
    </row>
    <row r="14" spans="1:23" x14ac:dyDescent="0.2">
      <c r="A14" s="3">
        <v>6185</v>
      </c>
      <c r="B14" s="11" t="s">
        <v>143</v>
      </c>
      <c r="C14" s="62">
        <v>200</v>
      </c>
      <c r="D14" s="113">
        <v>200</v>
      </c>
      <c r="E14" s="113">
        <v>200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11">
        <v>0</v>
      </c>
      <c r="L14" s="11">
        <v>0</v>
      </c>
      <c r="M14" s="40">
        <v>0</v>
      </c>
      <c r="N14" s="40">
        <v>0</v>
      </c>
      <c r="O14" s="40">
        <v>741.39</v>
      </c>
      <c r="P14" s="40">
        <v>0</v>
      </c>
      <c r="Q14" s="40">
        <v>0</v>
      </c>
      <c r="R14" s="40">
        <v>0</v>
      </c>
      <c r="S14" s="40">
        <v>0</v>
      </c>
      <c r="T14" s="46"/>
      <c r="U14" s="40"/>
      <c r="V14" s="40"/>
      <c r="W14" s="46"/>
    </row>
    <row r="15" spans="1:23" x14ac:dyDescent="0.2">
      <c r="A15" s="3">
        <v>6190</v>
      </c>
      <c r="B15" s="11" t="s">
        <v>61</v>
      </c>
      <c r="C15" s="62">
        <v>1200</v>
      </c>
      <c r="D15" s="113">
        <v>1000</v>
      </c>
      <c r="E15" s="113">
        <v>1000</v>
      </c>
      <c r="F15" s="40">
        <v>1000</v>
      </c>
      <c r="G15" s="40">
        <v>1898.35</v>
      </c>
      <c r="H15" s="40">
        <v>750</v>
      </c>
      <c r="I15" s="40">
        <v>669.3</v>
      </c>
      <c r="J15" s="40">
        <v>750</v>
      </c>
      <c r="K15" s="11">
        <v>1026.81</v>
      </c>
      <c r="L15" s="11">
        <v>750</v>
      </c>
      <c r="M15" s="40">
        <v>691.93</v>
      </c>
      <c r="N15" s="40">
        <v>750</v>
      </c>
      <c r="O15" s="40">
        <v>1335.57</v>
      </c>
      <c r="P15" s="40">
        <v>500</v>
      </c>
      <c r="Q15" s="40">
        <v>830.64</v>
      </c>
      <c r="R15" s="40">
        <v>500</v>
      </c>
      <c r="S15" s="40">
        <v>743.15</v>
      </c>
      <c r="T15" s="46">
        <v>500</v>
      </c>
      <c r="U15" s="40">
        <v>663.22</v>
      </c>
      <c r="V15" s="40">
        <v>500</v>
      </c>
      <c r="W15" s="46">
        <v>428.27</v>
      </c>
    </row>
    <row r="16" spans="1:23" x14ac:dyDescent="0.2">
      <c r="A16" s="3"/>
      <c r="B16" s="12" t="s">
        <v>9</v>
      </c>
      <c r="C16" s="41">
        <f t="shared" ref="C16:Q16" si="1">SUM(C6:C15)</f>
        <v>6710</v>
      </c>
      <c r="D16" s="41">
        <f t="shared" si="1"/>
        <v>6595</v>
      </c>
      <c r="E16" s="41">
        <f t="shared" si="1"/>
        <v>6355</v>
      </c>
      <c r="F16" s="41">
        <f t="shared" si="1"/>
        <v>9350</v>
      </c>
      <c r="G16" s="41">
        <f t="shared" si="1"/>
        <v>7070.4</v>
      </c>
      <c r="H16" s="41">
        <f t="shared" si="1"/>
        <v>8600</v>
      </c>
      <c r="I16" s="41">
        <f>SUM(I6:I15)</f>
        <v>7797.7300000000005</v>
      </c>
      <c r="J16" s="41">
        <f t="shared" si="1"/>
        <v>7800</v>
      </c>
      <c r="K16" s="41">
        <f t="shared" si="1"/>
        <v>8663.489999999998</v>
      </c>
      <c r="L16" s="41">
        <f t="shared" si="1"/>
        <v>7800</v>
      </c>
      <c r="M16" s="41">
        <f t="shared" si="1"/>
        <v>7644.8900000000012</v>
      </c>
      <c r="N16" s="41">
        <f t="shared" si="1"/>
        <v>6300</v>
      </c>
      <c r="O16" s="41">
        <f t="shared" si="1"/>
        <v>7704.63</v>
      </c>
      <c r="P16" s="41">
        <f t="shared" si="1"/>
        <v>6050</v>
      </c>
      <c r="Q16" s="41">
        <f t="shared" si="1"/>
        <v>7581.380000000001</v>
      </c>
      <c r="R16" s="41">
        <f t="shared" ref="R16:W16" si="2">SUM(R7:R15)</f>
        <v>5900</v>
      </c>
      <c r="S16" s="41">
        <f t="shared" si="2"/>
        <v>4944.12</v>
      </c>
      <c r="T16" s="41">
        <f t="shared" si="2"/>
        <v>5700</v>
      </c>
      <c r="U16" s="41">
        <f>SUM(U7:U15)</f>
        <v>5506.68</v>
      </c>
      <c r="V16" s="41">
        <f t="shared" si="2"/>
        <v>5700</v>
      </c>
      <c r="W16" s="30">
        <f t="shared" si="2"/>
        <v>5233.4400000000005</v>
      </c>
    </row>
    <row r="17" spans="1:23" x14ac:dyDescent="0.2">
      <c r="A17" s="164" t="s">
        <v>17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65"/>
    </row>
    <row r="18" spans="1:23" x14ac:dyDescent="0.2">
      <c r="A18" s="3">
        <v>6200</v>
      </c>
      <c r="B18" s="11" t="s">
        <v>26</v>
      </c>
      <c r="C18" s="11">
        <v>6500</v>
      </c>
      <c r="D18" s="11">
        <v>4000</v>
      </c>
      <c r="E18" s="11">
        <v>6500</v>
      </c>
      <c r="F18" s="40">
        <v>9000</v>
      </c>
      <c r="G18" s="40">
        <v>5735.82</v>
      </c>
      <c r="H18" s="40">
        <v>9000</v>
      </c>
      <c r="I18" s="40">
        <v>7648.37</v>
      </c>
      <c r="J18" s="40">
        <v>7000</v>
      </c>
      <c r="K18" s="11">
        <v>5005.07</v>
      </c>
      <c r="L18" s="11">
        <v>6000</v>
      </c>
      <c r="M18" s="40">
        <v>8383.74</v>
      </c>
      <c r="N18" s="40">
        <v>6000</v>
      </c>
      <c r="O18" s="40">
        <v>5355.46</v>
      </c>
      <c r="P18" s="40">
        <v>8000</v>
      </c>
      <c r="Q18" s="40">
        <v>1033.76</v>
      </c>
      <c r="R18" s="40">
        <v>8000</v>
      </c>
      <c r="S18" s="40">
        <v>3963.03</v>
      </c>
      <c r="T18" s="46">
        <v>7000</v>
      </c>
      <c r="U18" s="40">
        <v>1885.39</v>
      </c>
      <c r="V18" s="40">
        <v>5000</v>
      </c>
      <c r="W18" s="46">
        <v>3551.78</v>
      </c>
    </row>
    <row r="19" spans="1:23" x14ac:dyDescent="0.2">
      <c r="A19" s="3">
        <v>6210</v>
      </c>
      <c r="B19" s="11" t="s">
        <v>77</v>
      </c>
      <c r="C19" s="11">
        <v>3000</v>
      </c>
      <c r="D19" s="11">
        <v>5000</v>
      </c>
      <c r="E19" s="11">
        <v>1200</v>
      </c>
      <c r="F19" s="40">
        <v>12000</v>
      </c>
      <c r="G19" s="40">
        <v>0</v>
      </c>
      <c r="H19" s="40">
        <v>12000</v>
      </c>
      <c r="I19" s="40">
        <v>13632.77</v>
      </c>
      <c r="J19" s="40">
        <v>9000</v>
      </c>
      <c r="K19" s="11">
        <v>5697.66</v>
      </c>
      <c r="L19" s="11">
        <v>7000</v>
      </c>
      <c r="M19" s="40">
        <v>11954.93</v>
      </c>
      <c r="N19" s="40">
        <v>7000</v>
      </c>
      <c r="O19" s="40">
        <v>12702.02</v>
      </c>
      <c r="P19" s="40">
        <v>10000</v>
      </c>
      <c r="Q19" s="40">
        <v>6569.92</v>
      </c>
      <c r="R19" s="40">
        <v>11000</v>
      </c>
      <c r="S19" s="40">
        <v>4870.55</v>
      </c>
      <c r="T19" s="46">
        <v>12000</v>
      </c>
      <c r="U19" s="40">
        <v>3956.95</v>
      </c>
      <c r="V19" s="40">
        <v>14000</v>
      </c>
      <c r="W19" s="46">
        <v>10063.799999999999</v>
      </c>
    </row>
    <row r="20" spans="1:23" x14ac:dyDescent="0.2">
      <c r="A20" s="3">
        <v>6220</v>
      </c>
      <c r="B20" s="11" t="s">
        <v>78</v>
      </c>
      <c r="C20" s="11">
        <v>2000</v>
      </c>
      <c r="D20" s="11">
        <v>1500</v>
      </c>
      <c r="E20" s="11">
        <v>2000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11">
        <v>0</v>
      </c>
      <c r="L20" s="11">
        <v>0</v>
      </c>
      <c r="M20" s="40">
        <v>0</v>
      </c>
      <c r="N20" s="40">
        <v>0</v>
      </c>
      <c r="O20" s="40">
        <v>0</v>
      </c>
      <c r="P20" s="40">
        <v>0</v>
      </c>
      <c r="Q20" s="40"/>
      <c r="R20" s="40">
        <v>0</v>
      </c>
      <c r="S20" s="40">
        <v>0</v>
      </c>
      <c r="T20" s="46">
        <v>0</v>
      </c>
      <c r="U20" s="40">
        <v>0</v>
      </c>
      <c r="V20" s="40">
        <v>0</v>
      </c>
      <c r="W20" s="46">
        <v>0</v>
      </c>
    </row>
    <row r="21" spans="1:23" x14ac:dyDescent="0.2">
      <c r="A21" s="3">
        <v>6230</v>
      </c>
      <c r="B21" s="11" t="s">
        <v>79</v>
      </c>
      <c r="C21" s="11">
        <v>0</v>
      </c>
      <c r="D21" s="11">
        <v>0</v>
      </c>
      <c r="E21" s="11">
        <v>0</v>
      </c>
      <c r="F21" s="40">
        <v>0</v>
      </c>
      <c r="G21" s="40">
        <v>0</v>
      </c>
      <c r="H21" s="40">
        <v>0</v>
      </c>
      <c r="I21" s="40">
        <v>321.68</v>
      </c>
      <c r="J21" s="40">
        <v>0</v>
      </c>
      <c r="K21" s="11">
        <v>0</v>
      </c>
      <c r="L21" s="11">
        <v>0</v>
      </c>
      <c r="M21" s="40">
        <v>0</v>
      </c>
      <c r="N21" s="40">
        <v>3000</v>
      </c>
      <c r="O21" s="40">
        <v>2949.97</v>
      </c>
      <c r="P21" s="40">
        <v>0</v>
      </c>
      <c r="Q21" s="40"/>
      <c r="R21" s="40">
        <v>0</v>
      </c>
      <c r="S21" s="40">
        <v>0</v>
      </c>
      <c r="T21" s="46">
        <v>0</v>
      </c>
      <c r="U21" s="40">
        <v>0</v>
      </c>
      <c r="V21" s="40">
        <v>0</v>
      </c>
      <c r="W21" s="46">
        <v>0</v>
      </c>
    </row>
    <row r="22" spans="1:23" x14ac:dyDescent="0.2">
      <c r="A22" s="3"/>
      <c r="B22" s="12" t="s">
        <v>9</v>
      </c>
      <c r="C22" s="41">
        <f>SUM(C18:C21)</f>
        <v>11500</v>
      </c>
      <c r="D22" s="41">
        <f>SUM(D18:D21)</f>
        <v>10500</v>
      </c>
      <c r="E22" s="41">
        <f>SUM(E18:E21)</f>
        <v>9700</v>
      </c>
      <c r="F22" s="41">
        <f t="shared" ref="F22:W22" si="3">SUM(F18:F21)</f>
        <v>21000</v>
      </c>
      <c r="G22" s="41">
        <f t="shared" si="3"/>
        <v>5735.82</v>
      </c>
      <c r="H22" s="41">
        <f t="shared" si="3"/>
        <v>21000</v>
      </c>
      <c r="I22" s="41">
        <f>SUM(I18:I21)</f>
        <v>21602.82</v>
      </c>
      <c r="J22" s="41">
        <f t="shared" si="3"/>
        <v>16000</v>
      </c>
      <c r="K22" s="41">
        <f t="shared" si="3"/>
        <v>10702.73</v>
      </c>
      <c r="L22" s="41">
        <f t="shared" si="3"/>
        <v>13000</v>
      </c>
      <c r="M22" s="41">
        <f t="shared" si="3"/>
        <v>20338.669999999998</v>
      </c>
      <c r="N22" s="41">
        <f t="shared" si="3"/>
        <v>16000</v>
      </c>
      <c r="O22" s="41">
        <f t="shared" si="3"/>
        <v>21007.45</v>
      </c>
      <c r="P22" s="41">
        <f t="shared" si="3"/>
        <v>18000</v>
      </c>
      <c r="Q22" s="41">
        <f t="shared" si="3"/>
        <v>7603.68</v>
      </c>
      <c r="R22" s="41">
        <f t="shared" si="3"/>
        <v>19000</v>
      </c>
      <c r="S22" s="41">
        <f t="shared" si="3"/>
        <v>8833.58</v>
      </c>
      <c r="T22" s="41">
        <f t="shared" si="3"/>
        <v>19000</v>
      </c>
      <c r="U22" s="41">
        <f>SUM(U18:U21)</f>
        <v>5842.34</v>
      </c>
      <c r="V22" s="41">
        <f t="shared" si="3"/>
        <v>19000</v>
      </c>
      <c r="W22" s="30">
        <f t="shared" si="3"/>
        <v>13615.58</v>
      </c>
    </row>
    <row r="23" spans="1:23" x14ac:dyDescent="0.2">
      <c r="A23" s="164" t="s">
        <v>18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65"/>
    </row>
    <row r="24" spans="1:23" x14ac:dyDescent="0.2">
      <c r="A24" s="3">
        <v>6240</v>
      </c>
      <c r="B24" s="11" t="s">
        <v>27</v>
      </c>
      <c r="C24" s="11">
        <v>6500</v>
      </c>
      <c r="D24" s="11">
        <f>F24*1.08</f>
        <v>6480</v>
      </c>
      <c r="E24" s="11">
        <v>7000</v>
      </c>
      <c r="F24" s="40">
        <v>6000</v>
      </c>
      <c r="G24" s="40">
        <v>7516.43</v>
      </c>
      <c r="H24" s="40">
        <v>6000</v>
      </c>
      <c r="I24" s="40">
        <v>5289.11</v>
      </c>
      <c r="J24" s="40">
        <v>6000</v>
      </c>
      <c r="K24" s="11">
        <v>9626.56</v>
      </c>
      <c r="L24" s="11">
        <v>6000</v>
      </c>
      <c r="M24" s="40">
        <v>2784.13</v>
      </c>
      <c r="N24" s="40">
        <v>5000</v>
      </c>
      <c r="O24" s="40">
        <v>2311.61</v>
      </c>
      <c r="P24" s="40">
        <v>10000</v>
      </c>
      <c r="Q24" s="40">
        <v>6028.66</v>
      </c>
      <c r="R24" s="40">
        <v>10000</v>
      </c>
      <c r="S24" s="40">
        <v>5354.39</v>
      </c>
      <c r="T24" s="46">
        <v>8500</v>
      </c>
      <c r="U24" s="40">
        <v>6387.44</v>
      </c>
      <c r="V24" s="40">
        <v>3500</v>
      </c>
      <c r="W24" s="46">
        <v>5332.64</v>
      </c>
    </row>
    <row r="25" spans="1:23" x14ac:dyDescent="0.2">
      <c r="A25" s="53">
        <v>6250</v>
      </c>
      <c r="B25" s="76" t="s">
        <v>80</v>
      </c>
      <c r="C25" s="76">
        <v>1500</v>
      </c>
      <c r="D25" s="11">
        <f>F25*1.08</f>
        <v>1620</v>
      </c>
      <c r="E25" s="76">
        <v>1500</v>
      </c>
      <c r="F25" s="75">
        <v>1500</v>
      </c>
      <c r="G25" s="75">
        <v>1031.6400000000001</v>
      </c>
      <c r="H25" s="75">
        <v>1500</v>
      </c>
      <c r="I25" s="75">
        <v>1051.5899999999999</v>
      </c>
      <c r="J25" s="75">
        <v>1500</v>
      </c>
      <c r="K25" s="76">
        <v>86.1</v>
      </c>
      <c r="L25" s="76">
        <v>1500</v>
      </c>
      <c r="M25" s="75">
        <v>1101.43</v>
      </c>
      <c r="N25" s="75">
        <v>1500</v>
      </c>
      <c r="O25" s="75">
        <v>414.76</v>
      </c>
      <c r="P25" s="75">
        <v>1500</v>
      </c>
      <c r="Q25" s="75">
        <v>290.12</v>
      </c>
      <c r="R25" s="75">
        <v>1500</v>
      </c>
      <c r="S25" s="75">
        <v>761.33</v>
      </c>
      <c r="T25" s="46">
        <v>1500</v>
      </c>
      <c r="U25" s="45">
        <v>220.57</v>
      </c>
      <c r="V25" s="45">
        <v>2000</v>
      </c>
      <c r="W25" s="45">
        <v>1272.42</v>
      </c>
    </row>
    <row r="26" spans="1:23" x14ac:dyDescent="0.2">
      <c r="A26" s="3">
        <v>6251</v>
      </c>
      <c r="B26" s="11" t="s">
        <v>214</v>
      </c>
      <c r="C26" s="11">
        <v>5000</v>
      </c>
      <c r="D26" s="11">
        <v>6000</v>
      </c>
      <c r="E26" s="11">
        <v>1000</v>
      </c>
      <c r="F26" s="40">
        <v>12000</v>
      </c>
      <c r="G26" s="40">
        <v>11823.6</v>
      </c>
      <c r="H26" s="40">
        <v>12000</v>
      </c>
      <c r="I26" s="40">
        <v>14102.81</v>
      </c>
      <c r="J26" s="40">
        <v>12000</v>
      </c>
      <c r="K26" s="11">
        <v>12141.29</v>
      </c>
      <c r="L26" s="11">
        <v>12000</v>
      </c>
      <c r="M26" s="40">
        <v>16761.61</v>
      </c>
      <c r="N26" s="40">
        <v>12000</v>
      </c>
      <c r="O26" s="40">
        <v>9945.98</v>
      </c>
      <c r="P26" s="40">
        <v>15000</v>
      </c>
      <c r="Q26" s="40">
        <v>12146.5</v>
      </c>
      <c r="R26" s="40">
        <v>15000</v>
      </c>
      <c r="S26" s="40">
        <v>9881.69</v>
      </c>
      <c r="T26" s="46">
        <v>19000</v>
      </c>
      <c r="U26" s="46">
        <v>8420.57</v>
      </c>
      <c r="V26" s="46">
        <v>9000</v>
      </c>
      <c r="W26" s="46">
        <v>16855.13</v>
      </c>
    </row>
    <row r="27" spans="1:23" x14ac:dyDescent="0.2">
      <c r="A27" s="3">
        <v>6252</v>
      </c>
      <c r="B27" s="11" t="s">
        <v>81</v>
      </c>
      <c r="C27" s="11">
        <v>10000</v>
      </c>
      <c r="D27" s="11">
        <v>10000</v>
      </c>
      <c r="E27" s="11">
        <v>0</v>
      </c>
      <c r="F27" s="40">
        <v>18000</v>
      </c>
      <c r="G27" s="40">
        <v>0</v>
      </c>
      <c r="H27" s="40">
        <v>18000</v>
      </c>
      <c r="I27" s="40">
        <v>13621.3</v>
      </c>
      <c r="J27" s="40">
        <v>15000</v>
      </c>
      <c r="K27" s="11">
        <v>16063.19</v>
      </c>
      <c r="L27" s="11">
        <v>15000</v>
      </c>
      <c r="M27" s="40">
        <v>1168.46</v>
      </c>
      <c r="N27" s="40">
        <v>15000</v>
      </c>
      <c r="O27" s="40">
        <v>16143.7</v>
      </c>
      <c r="P27" s="40">
        <v>15000</v>
      </c>
      <c r="Q27" s="40">
        <v>14053.14</v>
      </c>
      <c r="R27" s="40">
        <v>10000</v>
      </c>
      <c r="S27" s="40">
        <v>8035.79</v>
      </c>
      <c r="T27" s="46">
        <v>8000</v>
      </c>
      <c r="U27" s="40">
        <v>15719.99</v>
      </c>
      <c r="V27" s="40">
        <v>8000</v>
      </c>
      <c r="W27" s="46">
        <v>9459.06</v>
      </c>
    </row>
    <row r="28" spans="1:23" x14ac:dyDescent="0.2">
      <c r="A28" s="3"/>
      <c r="B28" s="12" t="s">
        <v>9</v>
      </c>
      <c r="C28" s="41">
        <f t="shared" ref="C28:W28" si="4">SUM(C24:C27)</f>
        <v>23000</v>
      </c>
      <c r="D28" s="41">
        <f t="shared" si="4"/>
        <v>24100</v>
      </c>
      <c r="E28" s="41">
        <f t="shared" si="4"/>
        <v>9500</v>
      </c>
      <c r="F28" s="41">
        <f t="shared" si="4"/>
        <v>37500</v>
      </c>
      <c r="G28" s="41">
        <f t="shared" si="4"/>
        <v>20371.669999999998</v>
      </c>
      <c r="H28" s="41">
        <f t="shared" si="4"/>
        <v>37500</v>
      </c>
      <c r="I28" s="41">
        <f>SUM(I24:I27)</f>
        <v>34064.81</v>
      </c>
      <c r="J28" s="41">
        <f t="shared" si="4"/>
        <v>34500</v>
      </c>
      <c r="K28" s="41">
        <f t="shared" si="4"/>
        <v>37917.14</v>
      </c>
      <c r="L28" s="41">
        <f t="shared" si="4"/>
        <v>34500</v>
      </c>
      <c r="M28" s="41">
        <f t="shared" si="4"/>
        <v>21815.63</v>
      </c>
      <c r="N28" s="41">
        <f t="shared" si="4"/>
        <v>33500</v>
      </c>
      <c r="O28" s="41">
        <f t="shared" si="4"/>
        <v>28816.05</v>
      </c>
      <c r="P28" s="41">
        <f t="shared" si="4"/>
        <v>41500</v>
      </c>
      <c r="Q28" s="41">
        <f t="shared" si="4"/>
        <v>32518.42</v>
      </c>
      <c r="R28" s="41">
        <f t="shared" si="4"/>
        <v>36500</v>
      </c>
      <c r="S28" s="41">
        <f t="shared" si="4"/>
        <v>24033.200000000001</v>
      </c>
      <c r="T28" s="41">
        <f t="shared" si="4"/>
        <v>37000</v>
      </c>
      <c r="U28" s="41">
        <f>SUM(U24:U27)</f>
        <v>30748.57</v>
      </c>
      <c r="V28" s="41">
        <f t="shared" si="4"/>
        <v>22500</v>
      </c>
      <c r="W28" s="30">
        <f t="shared" si="4"/>
        <v>32919.25</v>
      </c>
    </row>
    <row r="29" spans="1:23" x14ac:dyDescent="0.2">
      <c r="A29" s="4" t="s">
        <v>19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7"/>
    </row>
    <row r="30" spans="1:23" x14ac:dyDescent="0.2">
      <c r="A30" s="10">
        <v>6260</v>
      </c>
      <c r="B30" s="13" t="s">
        <v>103</v>
      </c>
      <c r="C30" s="13">
        <v>600</v>
      </c>
      <c r="D30" s="13">
        <v>800</v>
      </c>
      <c r="E30" s="13">
        <v>500</v>
      </c>
      <c r="F30" s="44">
        <v>800</v>
      </c>
      <c r="G30" s="44">
        <v>532.6</v>
      </c>
      <c r="H30" s="44">
        <v>1000</v>
      </c>
      <c r="I30" s="44">
        <v>590.5</v>
      </c>
      <c r="J30" s="44">
        <v>600</v>
      </c>
      <c r="K30" s="13">
        <v>628.29999999999995</v>
      </c>
      <c r="L30" s="13">
        <v>200</v>
      </c>
      <c r="M30" s="44">
        <v>0</v>
      </c>
      <c r="N30" s="44">
        <v>200</v>
      </c>
      <c r="O30" s="44">
        <v>569.53</v>
      </c>
      <c r="P30" s="44">
        <v>200</v>
      </c>
      <c r="Q30" s="44"/>
      <c r="R30" s="44">
        <v>200</v>
      </c>
      <c r="S30" s="44">
        <v>0</v>
      </c>
      <c r="T30" s="46">
        <v>0</v>
      </c>
      <c r="U30" s="46"/>
      <c r="V30" s="29">
        <v>0</v>
      </c>
      <c r="W30" s="29">
        <v>0</v>
      </c>
    </row>
    <row r="31" spans="1:23" x14ac:dyDescent="0.2">
      <c r="A31" s="10">
        <v>6280</v>
      </c>
      <c r="B31" s="11" t="s">
        <v>82</v>
      </c>
      <c r="C31" s="11">
        <v>1500</v>
      </c>
      <c r="D31" s="11">
        <v>0</v>
      </c>
      <c r="E31" s="11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11">
        <v>0</v>
      </c>
      <c r="L31" s="11">
        <v>1000</v>
      </c>
      <c r="M31" s="40">
        <v>2550</v>
      </c>
      <c r="N31" s="40">
        <v>0</v>
      </c>
      <c r="O31" s="40">
        <v>0</v>
      </c>
      <c r="P31" s="40">
        <v>350</v>
      </c>
      <c r="Q31" s="40"/>
      <c r="R31" s="40">
        <v>0</v>
      </c>
      <c r="S31" s="40">
        <v>0</v>
      </c>
      <c r="T31" s="46">
        <v>0</v>
      </c>
      <c r="U31" s="46"/>
      <c r="V31" s="46">
        <v>0</v>
      </c>
      <c r="W31" s="46">
        <v>0</v>
      </c>
    </row>
    <row r="32" spans="1:23" x14ac:dyDescent="0.2">
      <c r="A32" s="3">
        <v>6290</v>
      </c>
      <c r="B32" s="11" t="s">
        <v>113</v>
      </c>
      <c r="C32" s="11">
        <v>5500</v>
      </c>
      <c r="D32" s="11">
        <v>5500</v>
      </c>
      <c r="E32" s="11">
        <v>5500</v>
      </c>
      <c r="F32" s="40">
        <v>5000</v>
      </c>
      <c r="G32" s="40">
        <v>5274.4</v>
      </c>
      <c r="H32" s="40">
        <v>5000</v>
      </c>
      <c r="I32" s="40">
        <v>4702.3999999999996</v>
      </c>
      <c r="J32" s="40">
        <v>3000</v>
      </c>
      <c r="K32" s="11">
        <v>4003.95</v>
      </c>
      <c r="L32" s="11">
        <v>2500</v>
      </c>
      <c r="M32" s="40">
        <v>3270.41</v>
      </c>
      <c r="N32" s="40">
        <v>3500</v>
      </c>
      <c r="O32" s="40">
        <v>4362.49</v>
      </c>
      <c r="P32" s="40">
        <v>3500</v>
      </c>
      <c r="Q32" s="40">
        <v>2722.09</v>
      </c>
      <c r="R32" s="40">
        <v>3500</v>
      </c>
      <c r="S32" s="40">
        <v>1380</v>
      </c>
      <c r="T32" s="46">
        <v>2000</v>
      </c>
      <c r="U32" s="40">
        <v>2065</v>
      </c>
      <c r="V32" s="40">
        <v>2500</v>
      </c>
      <c r="W32" s="46">
        <v>3216</v>
      </c>
    </row>
    <row r="33" spans="1:23" x14ac:dyDescent="0.2">
      <c r="A33" s="3"/>
      <c r="B33" s="12" t="s">
        <v>9</v>
      </c>
      <c r="C33" s="41">
        <f t="shared" ref="C33:W33" si="5">SUM(C30:C32)</f>
        <v>7600</v>
      </c>
      <c r="D33" s="41">
        <f t="shared" si="5"/>
        <v>6300</v>
      </c>
      <c r="E33" s="41">
        <f t="shared" si="5"/>
        <v>6000</v>
      </c>
      <c r="F33" s="41">
        <f t="shared" si="5"/>
        <v>5800</v>
      </c>
      <c r="G33" s="41">
        <f t="shared" si="5"/>
        <v>5807</v>
      </c>
      <c r="H33" s="41">
        <f t="shared" si="5"/>
        <v>6000</v>
      </c>
      <c r="I33" s="41">
        <f t="shared" si="5"/>
        <v>5292.9</v>
      </c>
      <c r="J33" s="41">
        <f t="shared" si="5"/>
        <v>3600</v>
      </c>
      <c r="K33" s="41">
        <f t="shared" si="5"/>
        <v>4632.25</v>
      </c>
      <c r="L33" s="41">
        <f t="shared" si="5"/>
        <v>3700</v>
      </c>
      <c r="M33" s="41">
        <f t="shared" si="5"/>
        <v>5820.41</v>
      </c>
      <c r="N33" s="41">
        <f t="shared" si="5"/>
        <v>3700</v>
      </c>
      <c r="O33" s="41">
        <f t="shared" si="5"/>
        <v>4932.0199999999995</v>
      </c>
      <c r="P33" s="41">
        <f t="shared" si="5"/>
        <v>4050</v>
      </c>
      <c r="Q33" s="41">
        <f t="shared" si="5"/>
        <v>2722.09</v>
      </c>
      <c r="R33" s="41">
        <f t="shared" si="5"/>
        <v>3700</v>
      </c>
      <c r="S33" s="41">
        <f t="shared" si="5"/>
        <v>1380</v>
      </c>
      <c r="T33" s="41">
        <f t="shared" si="5"/>
        <v>2000</v>
      </c>
      <c r="U33" s="41">
        <f t="shared" si="5"/>
        <v>2065</v>
      </c>
      <c r="V33" s="41">
        <f t="shared" si="5"/>
        <v>2500</v>
      </c>
      <c r="W33" s="30">
        <f t="shared" si="5"/>
        <v>3216</v>
      </c>
    </row>
    <row r="34" spans="1:23" x14ac:dyDescent="0.2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40"/>
      <c r="N34" s="40"/>
      <c r="O34" s="40"/>
      <c r="P34" s="40"/>
      <c r="Q34" s="40"/>
      <c r="R34" s="11"/>
      <c r="S34" s="11"/>
      <c r="T34" s="46"/>
      <c r="U34" s="40"/>
      <c r="V34" s="11"/>
      <c r="W34" s="32"/>
    </row>
    <row r="35" spans="1:23" x14ac:dyDescent="0.2">
      <c r="A35" s="3"/>
      <c r="B35" s="12" t="s">
        <v>20</v>
      </c>
      <c r="C35" s="30">
        <f t="shared" ref="C35:T35" si="6">SUM(C16+C22+C28+C33)</f>
        <v>48810</v>
      </c>
      <c r="D35" s="30">
        <f t="shared" si="6"/>
        <v>47495</v>
      </c>
      <c r="E35" s="30">
        <f t="shared" si="6"/>
        <v>31555</v>
      </c>
      <c r="F35" s="30">
        <f t="shared" si="6"/>
        <v>73650</v>
      </c>
      <c r="G35" s="30">
        <f t="shared" si="6"/>
        <v>38984.89</v>
      </c>
      <c r="H35" s="30">
        <f t="shared" si="6"/>
        <v>73100</v>
      </c>
      <c r="I35" s="30">
        <f t="shared" si="6"/>
        <v>68758.259999999995</v>
      </c>
      <c r="J35" s="30">
        <f t="shared" si="6"/>
        <v>61900</v>
      </c>
      <c r="K35" s="30">
        <f t="shared" si="6"/>
        <v>61915.61</v>
      </c>
      <c r="L35" s="30">
        <f t="shared" si="6"/>
        <v>59000</v>
      </c>
      <c r="M35" s="30">
        <f t="shared" si="6"/>
        <v>55619.600000000006</v>
      </c>
      <c r="N35" s="30">
        <f t="shared" si="6"/>
        <v>59500</v>
      </c>
      <c r="O35" s="30">
        <f t="shared" si="6"/>
        <v>62460.15</v>
      </c>
      <c r="P35" s="30">
        <f t="shared" si="6"/>
        <v>69600</v>
      </c>
      <c r="Q35" s="30">
        <f t="shared" si="6"/>
        <v>50425.569999999992</v>
      </c>
      <c r="R35" s="30">
        <f t="shared" si="6"/>
        <v>65100</v>
      </c>
      <c r="S35" s="30">
        <f t="shared" si="6"/>
        <v>39190.9</v>
      </c>
      <c r="T35" s="30">
        <f t="shared" si="6"/>
        <v>63700</v>
      </c>
      <c r="U35" s="41">
        <f>SUM(U16,U22,U28,U33)</f>
        <v>44162.59</v>
      </c>
      <c r="V35" s="41">
        <f>SUM(V16+V22+V28+V33)</f>
        <v>49700</v>
      </c>
      <c r="W35" s="30">
        <f>SUM(W16+W22+W28+W33)</f>
        <v>54984.270000000004</v>
      </c>
    </row>
    <row r="36" spans="1:23" x14ac:dyDescent="0.2">
      <c r="U36" s="73" t="s">
        <v>126</v>
      </c>
    </row>
  </sheetData>
  <mergeCells count="1">
    <mergeCell ref="A1:W1"/>
  </mergeCells>
  <phoneticPr fontId="0" type="noConversion"/>
  <printOptions verticalCentered="1"/>
  <pageMargins left="0.75" right="0.75" top="0.56000000000000005" bottom="1" header="0.5" footer="0.5"/>
  <pageSetup paperSize="5" scale="72" orientation="landscape" horizontalDpi="4294967293" verticalDpi="1200" r:id="rId1"/>
  <headerFooter alignWithMargins="0"/>
  <colBreaks count="1" manualBreakCount="1">
    <brk id="2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4"/>
  <sheetViews>
    <sheetView tabSelected="1" view="pageBreakPreview" topLeftCell="A43" zoomScaleNormal="100" zoomScaleSheetLayoutView="100" workbookViewId="0">
      <selection activeCell="C12" sqref="C12"/>
    </sheetView>
  </sheetViews>
  <sheetFormatPr defaultRowHeight="12.75" x14ac:dyDescent="0.2"/>
  <cols>
    <col min="1" max="1" width="9.5703125" customWidth="1"/>
    <col min="2" max="2" width="36.42578125" customWidth="1"/>
    <col min="3" max="3" width="22" customWidth="1"/>
    <col min="4" max="5" width="25.5703125" customWidth="1"/>
    <col min="6" max="7" width="20.42578125" customWidth="1"/>
    <col min="8" max="9" width="24" customWidth="1"/>
    <col min="10" max="10" width="22.5703125" customWidth="1"/>
    <col min="11" max="11" width="36.42578125" customWidth="1"/>
    <col min="12" max="12" width="31.140625" customWidth="1"/>
    <col min="13" max="13" width="31.140625" style="90" customWidth="1"/>
    <col min="14" max="15" width="22.7109375" customWidth="1"/>
    <col min="16" max="17" width="20" style="90" customWidth="1"/>
    <col min="18" max="19" width="15.28515625" customWidth="1"/>
    <col min="20" max="20" width="14.85546875" style="73" customWidth="1"/>
    <col min="21" max="21" width="15.28515625" style="73" customWidth="1"/>
    <col min="22" max="22" width="0.28515625" customWidth="1"/>
    <col min="23" max="23" width="15" hidden="1" customWidth="1"/>
  </cols>
  <sheetData>
    <row r="1" spans="1:24" x14ac:dyDescent="0.2">
      <c r="A1" s="195" t="s">
        <v>224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3" spans="1:24" x14ac:dyDescent="0.2">
      <c r="A3" s="195" t="s">
        <v>28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4" x14ac:dyDescent="0.2">
      <c r="A4">
        <v>2024</v>
      </c>
      <c r="B4" s="116" t="s">
        <v>28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x14ac:dyDescent="0.2">
      <c r="A5" s="2" t="s">
        <v>0</v>
      </c>
      <c r="B5" s="2" t="s">
        <v>1</v>
      </c>
      <c r="C5" s="1" t="s">
        <v>225</v>
      </c>
      <c r="D5" s="1" t="s">
        <v>239</v>
      </c>
      <c r="E5" s="1" t="s">
        <v>244</v>
      </c>
      <c r="F5" s="1" t="s">
        <v>165</v>
      </c>
      <c r="G5" s="1" t="s">
        <v>223</v>
      </c>
      <c r="H5" s="1" t="s">
        <v>148</v>
      </c>
      <c r="I5" s="1" t="s">
        <v>185</v>
      </c>
      <c r="J5" s="1" t="s">
        <v>137</v>
      </c>
      <c r="K5" s="1" t="s">
        <v>166</v>
      </c>
      <c r="L5" s="1" t="s">
        <v>136</v>
      </c>
      <c r="M5" s="55" t="s">
        <v>146</v>
      </c>
      <c r="N5" s="1" t="s">
        <v>145</v>
      </c>
      <c r="O5" s="1" t="s">
        <v>135</v>
      </c>
      <c r="P5" s="55" t="s">
        <v>125</v>
      </c>
      <c r="Q5" s="55" t="s">
        <v>129</v>
      </c>
      <c r="R5" s="1" t="s">
        <v>119</v>
      </c>
      <c r="S5" s="1" t="s">
        <v>128</v>
      </c>
      <c r="T5" s="55" t="s">
        <v>114</v>
      </c>
      <c r="U5" s="55" t="s">
        <v>123</v>
      </c>
      <c r="V5" s="1" t="s">
        <v>115</v>
      </c>
      <c r="W5" s="1" t="s">
        <v>120</v>
      </c>
    </row>
    <row r="6" spans="1:24" x14ac:dyDescent="0.2">
      <c r="A6" s="164" t="s">
        <v>29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4" x14ac:dyDescent="0.2">
      <c r="A7" s="3">
        <v>6300</v>
      </c>
      <c r="B7" s="11" t="s">
        <v>35</v>
      </c>
      <c r="C7" s="40">
        <v>6000</v>
      </c>
      <c r="D7" s="114">
        <v>6000</v>
      </c>
      <c r="E7" s="114">
        <v>6000</v>
      </c>
      <c r="F7" s="40">
        <v>6000</v>
      </c>
      <c r="G7" s="40">
        <v>5400</v>
      </c>
      <c r="H7" s="40">
        <v>6000</v>
      </c>
      <c r="I7" s="40">
        <v>5400</v>
      </c>
      <c r="J7" s="40">
        <v>5400</v>
      </c>
      <c r="K7" s="40">
        <v>5400</v>
      </c>
      <c r="L7" s="40">
        <v>5400</v>
      </c>
      <c r="M7" s="40">
        <v>5400</v>
      </c>
      <c r="N7" s="11">
        <v>5400</v>
      </c>
      <c r="O7" s="11">
        <v>5400</v>
      </c>
      <c r="P7" s="40">
        <v>5400</v>
      </c>
      <c r="Q7" s="40">
        <v>6300</v>
      </c>
      <c r="R7" s="40">
        <v>5400</v>
      </c>
      <c r="S7" s="40">
        <v>4950</v>
      </c>
      <c r="T7" s="46">
        <v>5400</v>
      </c>
      <c r="U7" s="40">
        <v>5400</v>
      </c>
      <c r="V7" s="40">
        <v>5400</v>
      </c>
      <c r="W7" s="46">
        <v>5400</v>
      </c>
    </row>
    <row r="8" spans="1:24" x14ac:dyDescent="0.2">
      <c r="A8" s="3">
        <v>6310</v>
      </c>
      <c r="B8" s="11" t="s">
        <v>67</v>
      </c>
      <c r="C8" s="40">
        <v>14000</v>
      </c>
      <c r="D8" s="114">
        <v>12000</v>
      </c>
      <c r="E8" s="114">
        <v>12000</v>
      </c>
      <c r="F8" s="40">
        <v>10860</v>
      </c>
      <c r="G8" s="40">
        <v>10860</v>
      </c>
      <c r="H8" s="40">
        <v>10860</v>
      </c>
      <c r="I8" s="40">
        <v>9050</v>
      </c>
      <c r="J8" s="40">
        <v>15000</v>
      </c>
      <c r="K8" s="40">
        <v>11740</v>
      </c>
      <c r="L8" s="40">
        <v>10560</v>
      </c>
      <c r="M8" s="40">
        <v>10560</v>
      </c>
      <c r="N8" s="11">
        <v>10560</v>
      </c>
      <c r="O8" s="11">
        <v>10560</v>
      </c>
      <c r="P8" s="40">
        <v>10560</v>
      </c>
      <c r="Q8" s="40">
        <v>10560</v>
      </c>
      <c r="R8" s="40">
        <v>15000</v>
      </c>
      <c r="S8" s="40">
        <v>10560</v>
      </c>
      <c r="T8" s="46">
        <v>10875</v>
      </c>
      <c r="U8" s="40">
        <v>10875</v>
      </c>
      <c r="V8" s="40">
        <v>10875</v>
      </c>
      <c r="W8" s="46">
        <v>10880</v>
      </c>
    </row>
    <row r="9" spans="1:24" x14ac:dyDescent="0.2">
      <c r="A9" s="3">
        <v>6315</v>
      </c>
      <c r="B9" s="11" t="s">
        <v>265</v>
      </c>
      <c r="C9" s="40">
        <v>2000</v>
      </c>
      <c r="D9" s="114">
        <v>0</v>
      </c>
      <c r="E9" s="114">
        <v>0</v>
      </c>
      <c r="F9" s="40">
        <v>0</v>
      </c>
      <c r="G9" s="40">
        <v>0</v>
      </c>
      <c r="H9" s="40"/>
      <c r="I9" s="40"/>
      <c r="J9" s="40"/>
      <c r="K9" s="40"/>
      <c r="L9" s="40"/>
      <c r="M9" s="40"/>
      <c r="N9" s="11"/>
      <c r="O9" s="11"/>
      <c r="P9" s="40"/>
      <c r="Q9" s="40"/>
      <c r="R9" s="40"/>
      <c r="S9" s="40"/>
      <c r="T9" s="46"/>
      <c r="U9" s="40"/>
      <c r="V9" s="40"/>
      <c r="W9" s="46"/>
    </row>
    <row r="10" spans="1:24" x14ac:dyDescent="0.2">
      <c r="A10" s="3">
        <v>6320</v>
      </c>
      <c r="B10" s="11" t="s">
        <v>36</v>
      </c>
      <c r="C10" s="40">
        <v>6000</v>
      </c>
      <c r="D10" s="114">
        <v>6000</v>
      </c>
      <c r="E10" s="114">
        <v>1500</v>
      </c>
      <c r="F10" s="40">
        <v>4000</v>
      </c>
      <c r="G10" s="40">
        <v>3776</v>
      </c>
      <c r="H10" s="40">
        <v>4000</v>
      </c>
      <c r="I10" s="40">
        <v>10787.52</v>
      </c>
      <c r="J10" s="40">
        <v>4000</v>
      </c>
      <c r="K10" s="40">
        <v>2077.5</v>
      </c>
      <c r="L10" s="40">
        <v>4000</v>
      </c>
      <c r="M10" s="40">
        <v>555</v>
      </c>
      <c r="N10" s="11">
        <v>4000</v>
      </c>
      <c r="O10" s="11">
        <v>1627.5</v>
      </c>
      <c r="P10" s="40">
        <v>4000</v>
      </c>
      <c r="Q10" s="40">
        <v>2895.66</v>
      </c>
      <c r="R10" s="40">
        <v>4000</v>
      </c>
      <c r="S10" s="40">
        <v>2660.87</v>
      </c>
      <c r="T10" s="46">
        <v>4000</v>
      </c>
      <c r="U10" s="40">
        <v>4119.1899999999996</v>
      </c>
      <c r="V10" s="40">
        <v>6000</v>
      </c>
      <c r="W10" s="46">
        <v>4834.5200000000004</v>
      </c>
    </row>
    <row r="11" spans="1:24" x14ac:dyDescent="0.2">
      <c r="A11" s="3">
        <v>6325</v>
      </c>
      <c r="B11" s="11" t="s">
        <v>96</v>
      </c>
      <c r="C11" s="40">
        <v>0</v>
      </c>
      <c r="D11" s="114">
        <v>0</v>
      </c>
      <c r="E11" s="114">
        <v>0</v>
      </c>
      <c r="F11" s="40">
        <v>0</v>
      </c>
      <c r="G11" s="40"/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/>
      <c r="N11" s="11">
        <v>0</v>
      </c>
      <c r="O11" s="11">
        <v>4000</v>
      </c>
      <c r="P11" s="40">
        <v>4000</v>
      </c>
      <c r="Q11" s="40">
        <v>0</v>
      </c>
      <c r="R11" s="40">
        <v>0</v>
      </c>
      <c r="S11" s="40">
        <v>0</v>
      </c>
      <c r="T11" s="46">
        <v>0</v>
      </c>
      <c r="U11" s="40"/>
      <c r="V11" s="40">
        <v>0</v>
      </c>
      <c r="W11" s="46">
        <v>0</v>
      </c>
    </row>
    <row r="12" spans="1:24" x14ac:dyDescent="0.2">
      <c r="A12" s="3">
        <v>6330</v>
      </c>
      <c r="B12" s="13" t="s">
        <v>149</v>
      </c>
      <c r="C12" s="44">
        <v>30000</v>
      </c>
      <c r="D12" s="137">
        <v>30000</v>
      </c>
      <c r="E12" s="137">
        <v>15000</v>
      </c>
      <c r="F12" s="44">
        <v>20000</v>
      </c>
      <c r="G12" s="44">
        <v>8151.49</v>
      </c>
      <c r="H12" s="40">
        <v>50000</v>
      </c>
      <c r="I12" s="40">
        <v>68856.259999999995</v>
      </c>
      <c r="J12" s="40">
        <v>50000</v>
      </c>
      <c r="K12" s="40">
        <v>96875.25</v>
      </c>
      <c r="L12" s="40">
        <v>50000</v>
      </c>
      <c r="M12" s="40">
        <v>72128.81</v>
      </c>
      <c r="N12" s="11">
        <v>50000</v>
      </c>
      <c r="O12" s="11">
        <v>41424.21</v>
      </c>
      <c r="P12" s="40">
        <v>4000</v>
      </c>
      <c r="Q12" s="40">
        <v>0</v>
      </c>
      <c r="R12" s="40">
        <v>4000</v>
      </c>
      <c r="S12" s="40">
        <v>0</v>
      </c>
      <c r="T12" s="46">
        <v>10000</v>
      </c>
      <c r="U12" s="40">
        <v>262.5</v>
      </c>
      <c r="V12" s="40">
        <v>15000</v>
      </c>
      <c r="W12" s="46">
        <v>30541.68</v>
      </c>
    </row>
    <row r="13" spans="1:24" x14ac:dyDescent="0.2">
      <c r="A13" s="3">
        <v>6340</v>
      </c>
      <c r="B13" s="13" t="s">
        <v>227</v>
      </c>
      <c r="C13" s="44">
        <v>0</v>
      </c>
      <c r="D13" s="137">
        <v>1500</v>
      </c>
      <c r="E13" s="137">
        <v>1500</v>
      </c>
      <c r="F13" s="40">
        <v>1500</v>
      </c>
      <c r="G13" s="40">
        <v>0</v>
      </c>
      <c r="H13" s="40">
        <v>1500</v>
      </c>
      <c r="I13" s="40">
        <v>0</v>
      </c>
      <c r="J13" s="40"/>
      <c r="K13" s="40">
        <v>0</v>
      </c>
      <c r="L13" s="40"/>
      <c r="M13" s="40"/>
      <c r="N13" s="11"/>
      <c r="O13" s="11"/>
      <c r="P13" s="40"/>
      <c r="Q13" s="40"/>
      <c r="R13" s="40"/>
      <c r="S13" s="40"/>
      <c r="T13" s="46"/>
      <c r="U13" s="40"/>
      <c r="V13" s="40"/>
      <c r="W13" s="46"/>
    </row>
    <row r="14" spans="1:24" x14ac:dyDescent="0.2">
      <c r="A14" s="3">
        <v>6345</v>
      </c>
      <c r="B14" s="13" t="s">
        <v>150</v>
      </c>
      <c r="C14" s="44">
        <v>1500</v>
      </c>
      <c r="D14" s="137">
        <v>0</v>
      </c>
      <c r="E14" s="137">
        <v>0</v>
      </c>
      <c r="F14" s="40">
        <v>1500</v>
      </c>
      <c r="G14" s="40">
        <v>0</v>
      </c>
      <c r="H14" s="40"/>
      <c r="I14" s="40"/>
      <c r="J14" s="40"/>
      <c r="K14" s="40"/>
      <c r="L14" s="40"/>
      <c r="M14" s="40"/>
      <c r="N14" s="11"/>
      <c r="O14" s="11"/>
      <c r="P14" s="40"/>
      <c r="Q14" s="40"/>
      <c r="R14" s="40"/>
      <c r="S14" s="40"/>
      <c r="T14" s="40"/>
      <c r="U14" s="40"/>
      <c r="V14" s="40"/>
      <c r="W14" s="46"/>
    </row>
    <row r="15" spans="1:24" x14ac:dyDescent="0.2">
      <c r="A15" s="3"/>
      <c r="B15" s="12" t="s">
        <v>9</v>
      </c>
      <c r="C15" s="41">
        <f>SUM(C7:C14)</f>
        <v>59500</v>
      </c>
      <c r="D15" s="41">
        <f>SUM(D7:D14)</f>
        <v>55500</v>
      </c>
      <c r="E15" s="41">
        <f>SUM(E7:E14)</f>
        <v>36000</v>
      </c>
      <c r="F15" s="41">
        <f>SUM(F7:F14)</f>
        <v>43860</v>
      </c>
      <c r="G15" s="41">
        <f>SUM(G7:G14)</f>
        <v>28187.489999999998</v>
      </c>
      <c r="H15" s="41">
        <f t="shared" ref="H15:W15" si="0">SUM(H7:H13)</f>
        <v>72360</v>
      </c>
      <c r="I15" s="41">
        <f t="shared" si="0"/>
        <v>94093.78</v>
      </c>
      <c r="J15" s="41">
        <f t="shared" si="0"/>
        <v>74400</v>
      </c>
      <c r="K15" s="41">
        <f t="shared" si="0"/>
        <v>116092.75</v>
      </c>
      <c r="L15" s="41">
        <f t="shared" si="0"/>
        <v>69960</v>
      </c>
      <c r="M15" s="41">
        <f t="shared" si="0"/>
        <v>88643.81</v>
      </c>
      <c r="N15" s="41">
        <f t="shared" si="0"/>
        <v>69960</v>
      </c>
      <c r="O15" s="41">
        <f t="shared" si="0"/>
        <v>63011.71</v>
      </c>
      <c r="P15" s="41">
        <f t="shared" si="0"/>
        <v>27960</v>
      </c>
      <c r="Q15" s="41">
        <f t="shared" si="0"/>
        <v>19755.66</v>
      </c>
      <c r="R15" s="41">
        <f t="shared" si="0"/>
        <v>28400</v>
      </c>
      <c r="S15" s="41">
        <f t="shared" si="0"/>
        <v>18170.87</v>
      </c>
      <c r="T15" s="41">
        <f t="shared" si="0"/>
        <v>30275</v>
      </c>
      <c r="U15" s="41">
        <f t="shared" si="0"/>
        <v>20656.689999999999</v>
      </c>
      <c r="V15" s="41">
        <f t="shared" si="0"/>
        <v>37275</v>
      </c>
      <c r="W15" s="30">
        <f t="shared" si="0"/>
        <v>51656.2</v>
      </c>
    </row>
    <row r="16" spans="1:24" x14ac:dyDescent="0.2">
      <c r="A16" s="164" t="s">
        <v>30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65"/>
    </row>
    <row r="17" spans="1:23" x14ac:dyDescent="0.2">
      <c r="A17" s="3">
        <v>6350</v>
      </c>
      <c r="B17" s="11" t="s">
        <v>37</v>
      </c>
      <c r="C17" s="40">
        <v>1000</v>
      </c>
      <c r="D17" s="40">
        <v>1000</v>
      </c>
      <c r="E17" s="40">
        <v>250</v>
      </c>
      <c r="F17" s="40">
        <v>1000</v>
      </c>
      <c r="G17" s="40">
        <v>772.81</v>
      </c>
      <c r="H17" s="40">
        <v>1000</v>
      </c>
      <c r="I17" s="40">
        <v>11307.26</v>
      </c>
      <c r="J17" s="40">
        <v>1000</v>
      </c>
      <c r="K17" s="40">
        <v>440</v>
      </c>
      <c r="L17" s="40">
        <v>1000</v>
      </c>
      <c r="M17" s="40">
        <v>5850</v>
      </c>
      <c r="N17" s="11">
        <v>1000</v>
      </c>
      <c r="O17" s="11">
        <v>921</v>
      </c>
      <c r="P17" s="40">
        <v>2000</v>
      </c>
      <c r="Q17" s="40">
        <v>1125</v>
      </c>
      <c r="R17" s="40">
        <v>500</v>
      </c>
      <c r="S17" s="40">
        <v>10133.44</v>
      </c>
      <c r="T17" s="46">
        <v>500</v>
      </c>
      <c r="U17" s="40">
        <v>1096.3399999999999</v>
      </c>
      <c r="V17" s="40">
        <v>500</v>
      </c>
      <c r="W17" s="46">
        <v>837.99</v>
      </c>
    </row>
    <row r="18" spans="1:23" x14ac:dyDescent="0.2">
      <c r="A18" s="3">
        <v>6370</v>
      </c>
      <c r="B18" s="11" t="s">
        <v>38</v>
      </c>
      <c r="C18" s="40">
        <v>4500</v>
      </c>
      <c r="D18" s="40">
        <v>4500</v>
      </c>
      <c r="E18" s="40">
        <v>4150</v>
      </c>
      <c r="F18" s="40">
        <v>4500</v>
      </c>
      <c r="G18" s="40">
        <v>3497.21</v>
      </c>
      <c r="H18" s="40">
        <v>3500</v>
      </c>
      <c r="I18" s="40">
        <v>3676.99</v>
      </c>
      <c r="J18" s="40">
        <v>3000</v>
      </c>
      <c r="K18" s="40">
        <v>3424.99</v>
      </c>
      <c r="L18" s="40">
        <v>3000</v>
      </c>
      <c r="M18" s="40">
        <v>3425.54</v>
      </c>
      <c r="N18" s="11">
        <v>2900</v>
      </c>
      <c r="O18" s="11">
        <v>3386.61</v>
      </c>
      <c r="P18" s="40">
        <v>2900</v>
      </c>
      <c r="Q18" s="40">
        <v>3022.73</v>
      </c>
      <c r="R18" s="40">
        <v>2900</v>
      </c>
      <c r="S18" s="40">
        <v>2638.17</v>
      </c>
      <c r="T18" s="46">
        <v>2900</v>
      </c>
      <c r="U18" s="40">
        <v>2735.54</v>
      </c>
      <c r="V18" s="40">
        <v>2900</v>
      </c>
      <c r="W18" s="46">
        <v>2838.9</v>
      </c>
    </row>
    <row r="19" spans="1:23" x14ac:dyDescent="0.2">
      <c r="A19" s="3">
        <v>6380</v>
      </c>
      <c r="B19" s="11" t="s">
        <v>39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11">
        <v>0</v>
      </c>
      <c r="O19" s="11">
        <v>0</v>
      </c>
      <c r="P19" s="40">
        <v>0</v>
      </c>
      <c r="Q19" s="40">
        <v>0</v>
      </c>
      <c r="R19" s="40">
        <v>300</v>
      </c>
      <c r="S19" s="40">
        <v>0</v>
      </c>
      <c r="T19" s="46">
        <v>0</v>
      </c>
      <c r="U19" s="40">
        <v>140</v>
      </c>
      <c r="V19" s="40">
        <v>0</v>
      </c>
      <c r="W19" s="46">
        <v>122.1</v>
      </c>
    </row>
    <row r="20" spans="1:23" x14ac:dyDescent="0.2">
      <c r="A20" s="3">
        <v>6390</v>
      </c>
      <c r="B20" s="11" t="s">
        <v>40</v>
      </c>
      <c r="C20" s="40">
        <v>600</v>
      </c>
      <c r="D20" s="40">
        <v>500</v>
      </c>
      <c r="E20" s="40">
        <v>500</v>
      </c>
      <c r="F20" s="40">
        <v>300</v>
      </c>
      <c r="G20" s="40">
        <v>556</v>
      </c>
      <c r="H20" s="40">
        <v>0</v>
      </c>
      <c r="I20" s="40">
        <v>0</v>
      </c>
      <c r="J20" s="40">
        <v>300</v>
      </c>
      <c r="K20" s="40">
        <v>0</v>
      </c>
      <c r="L20" s="40">
        <v>300</v>
      </c>
      <c r="M20" s="40">
        <v>396.5</v>
      </c>
      <c r="N20" s="11">
        <v>300</v>
      </c>
      <c r="O20" s="11">
        <v>636</v>
      </c>
      <c r="P20" s="40">
        <v>300</v>
      </c>
      <c r="Q20" s="40">
        <v>204.02</v>
      </c>
      <c r="R20" s="40">
        <v>0</v>
      </c>
      <c r="S20" s="40">
        <v>166</v>
      </c>
      <c r="T20" s="46">
        <v>0</v>
      </c>
      <c r="U20" s="40">
        <v>157.5</v>
      </c>
      <c r="V20" s="40">
        <v>0</v>
      </c>
      <c r="W20" s="46">
        <v>0</v>
      </c>
    </row>
    <row r="21" spans="1:23" x14ac:dyDescent="0.2">
      <c r="A21" s="3">
        <v>6400</v>
      </c>
      <c r="B21" s="11" t="s">
        <v>63</v>
      </c>
      <c r="C21" s="40">
        <v>500</v>
      </c>
      <c r="D21" s="40">
        <v>200</v>
      </c>
      <c r="E21" s="40">
        <v>250</v>
      </c>
      <c r="F21" s="40">
        <v>150</v>
      </c>
      <c r="G21" s="40">
        <v>125.85</v>
      </c>
      <c r="H21" s="40">
        <v>200</v>
      </c>
      <c r="I21" s="40">
        <v>64.739999999999995</v>
      </c>
      <c r="J21" s="40">
        <v>150</v>
      </c>
      <c r="K21" s="40">
        <v>0</v>
      </c>
      <c r="L21" s="40">
        <v>150</v>
      </c>
      <c r="M21" s="40">
        <v>52</v>
      </c>
      <c r="N21" s="11">
        <v>150</v>
      </c>
      <c r="O21" s="11">
        <v>195.05</v>
      </c>
      <c r="P21" s="40">
        <v>150</v>
      </c>
      <c r="Q21" s="40">
        <v>106.69</v>
      </c>
      <c r="R21" s="40">
        <v>0</v>
      </c>
      <c r="S21" s="40">
        <v>0</v>
      </c>
      <c r="T21" s="46">
        <v>0</v>
      </c>
      <c r="U21" s="40"/>
      <c r="V21" s="40">
        <v>0</v>
      </c>
      <c r="W21" s="46">
        <v>0</v>
      </c>
    </row>
    <row r="22" spans="1:23" x14ac:dyDescent="0.2">
      <c r="A22" s="3">
        <v>6410</v>
      </c>
      <c r="B22" s="11" t="s">
        <v>41</v>
      </c>
      <c r="C22" s="40">
        <v>2100</v>
      </c>
      <c r="D22" s="40">
        <v>2100</v>
      </c>
      <c r="E22" s="40">
        <v>1300</v>
      </c>
      <c r="F22" s="40">
        <v>1500</v>
      </c>
      <c r="G22" s="40">
        <v>1280.81</v>
      </c>
      <c r="H22" s="40">
        <v>1400</v>
      </c>
      <c r="I22" s="40">
        <v>1991.51</v>
      </c>
      <c r="J22" s="40">
        <v>800</v>
      </c>
      <c r="K22" s="40">
        <v>1450.09</v>
      </c>
      <c r="L22" s="40">
        <v>800</v>
      </c>
      <c r="M22" s="40">
        <v>1191.25</v>
      </c>
      <c r="N22" s="11">
        <v>350</v>
      </c>
      <c r="O22" s="11">
        <v>541.99</v>
      </c>
      <c r="P22" s="40">
        <v>350</v>
      </c>
      <c r="Q22" s="40">
        <v>1209.1199999999999</v>
      </c>
      <c r="R22" s="40">
        <v>300</v>
      </c>
      <c r="S22" s="40">
        <v>385.48</v>
      </c>
      <c r="T22" s="46">
        <v>300</v>
      </c>
      <c r="U22" s="40">
        <v>385.1</v>
      </c>
      <c r="V22" s="40">
        <v>300</v>
      </c>
      <c r="W22" s="46">
        <v>345.55</v>
      </c>
    </row>
    <row r="23" spans="1:23" x14ac:dyDescent="0.2">
      <c r="A23" s="3"/>
      <c r="B23" s="12" t="s">
        <v>9</v>
      </c>
      <c r="C23" s="41">
        <f t="shared" ref="C23:T23" si="1">SUM(C17:C22)</f>
        <v>8700</v>
      </c>
      <c r="D23" s="41">
        <f t="shared" si="1"/>
        <v>8300</v>
      </c>
      <c r="E23" s="41">
        <f t="shared" si="1"/>
        <v>6450</v>
      </c>
      <c r="F23" s="41">
        <f t="shared" si="1"/>
        <v>7450</v>
      </c>
      <c r="G23" s="41">
        <f t="shared" si="1"/>
        <v>6232.68</v>
      </c>
      <c r="H23" s="41">
        <f>SUM(H17:H22)</f>
        <v>6100</v>
      </c>
      <c r="I23" s="41">
        <f t="shared" si="1"/>
        <v>17040.5</v>
      </c>
      <c r="J23" s="41">
        <f t="shared" si="1"/>
        <v>5250</v>
      </c>
      <c r="K23" s="41">
        <f t="shared" si="1"/>
        <v>5315.08</v>
      </c>
      <c r="L23" s="41">
        <f t="shared" si="1"/>
        <v>5250</v>
      </c>
      <c r="M23" s="41">
        <f t="shared" si="1"/>
        <v>10915.29</v>
      </c>
      <c r="N23" s="41">
        <f t="shared" si="1"/>
        <v>4700</v>
      </c>
      <c r="O23" s="41">
        <f t="shared" si="1"/>
        <v>5680.6500000000005</v>
      </c>
      <c r="P23" s="41">
        <f t="shared" si="1"/>
        <v>5700</v>
      </c>
      <c r="Q23" s="41">
        <f t="shared" si="1"/>
        <v>5667.5599999999995</v>
      </c>
      <c r="R23" s="41">
        <f t="shared" si="1"/>
        <v>4000</v>
      </c>
      <c r="S23" s="41">
        <f t="shared" si="1"/>
        <v>13323.09</v>
      </c>
      <c r="T23" s="41">
        <f t="shared" si="1"/>
        <v>3700</v>
      </c>
      <c r="U23" s="41">
        <f>SUM(U18:U22)</f>
        <v>3418.14</v>
      </c>
      <c r="V23" s="41">
        <f>SUM(V18:V22)</f>
        <v>3200</v>
      </c>
      <c r="W23" s="30">
        <f>SUM(W18:W22)</f>
        <v>3306.55</v>
      </c>
    </row>
    <row r="24" spans="1:23" x14ac:dyDescent="0.2">
      <c r="A24" s="164" t="s">
        <v>141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65"/>
    </row>
    <row r="25" spans="1:23" x14ac:dyDescent="0.2">
      <c r="A25" s="3">
        <v>6420</v>
      </c>
      <c r="B25" s="11" t="s">
        <v>100</v>
      </c>
      <c r="C25" s="40">
        <v>0</v>
      </c>
      <c r="D25" s="114">
        <v>0</v>
      </c>
      <c r="E25" s="114">
        <v>0</v>
      </c>
      <c r="F25" s="40">
        <v>0</v>
      </c>
      <c r="G25" s="40">
        <v>0</v>
      </c>
      <c r="H25" s="40">
        <v>0</v>
      </c>
      <c r="I25" s="40">
        <v>0</v>
      </c>
      <c r="J25" s="40">
        <v>600</v>
      </c>
      <c r="K25" s="40">
        <v>0</v>
      </c>
      <c r="L25" s="40">
        <v>600</v>
      </c>
      <c r="M25" s="40">
        <v>0</v>
      </c>
      <c r="N25" s="11">
        <v>0</v>
      </c>
      <c r="O25" s="11">
        <v>714</v>
      </c>
      <c r="P25" s="40">
        <v>0</v>
      </c>
      <c r="Q25" s="40"/>
      <c r="R25" s="40">
        <v>0</v>
      </c>
      <c r="S25" s="40">
        <v>0</v>
      </c>
      <c r="T25" s="46">
        <v>0</v>
      </c>
      <c r="U25" s="40"/>
      <c r="V25" s="40">
        <v>0</v>
      </c>
      <c r="W25" s="46">
        <v>0</v>
      </c>
    </row>
    <row r="26" spans="1:23" x14ac:dyDescent="0.2">
      <c r="A26" s="3">
        <v>6430</v>
      </c>
      <c r="B26" s="11" t="s">
        <v>42</v>
      </c>
      <c r="C26" s="40">
        <v>250</v>
      </c>
      <c r="D26" s="114">
        <v>500</v>
      </c>
      <c r="E26" s="114">
        <v>200</v>
      </c>
      <c r="F26" s="40">
        <v>500</v>
      </c>
      <c r="G26" s="40">
        <v>154.13</v>
      </c>
      <c r="H26" s="40">
        <v>500</v>
      </c>
      <c r="I26" s="40">
        <v>252.29</v>
      </c>
      <c r="J26" s="40">
        <v>500</v>
      </c>
      <c r="K26" s="40">
        <v>1255.43</v>
      </c>
      <c r="L26" s="40">
        <v>500</v>
      </c>
      <c r="M26" s="40">
        <v>140.13999999999999</v>
      </c>
      <c r="N26" s="11">
        <v>500</v>
      </c>
      <c r="O26" s="11">
        <v>86</v>
      </c>
      <c r="P26" s="40">
        <v>500</v>
      </c>
      <c r="Q26" s="40">
        <v>99.94</v>
      </c>
      <c r="R26" s="40">
        <v>500</v>
      </c>
      <c r="S26" s="40">
        <v>270.92</v>
      </c>
      <c r="T26" s="46">
        <v>300</v>
      </c>
      <c r="U26" s="40">
        <v>389.15</v>
      </c>
      <c r="V26" s="40">
        <v>300</v>
      </c>
      <c r="W26" s="46">
        <v>1430.75</v>
      </c>
    </row>
    <row r="27" spans="1:23" x14ac:dyDescent="0.2">
      <c r="A27" s="3">
        <v>6440</v>
      </c>
      <c r="B27" s="11" t="s">
        <v>43</v>
      </c>
      <c r="C27" s="40">
        <v>250</v>
      </c>
      <c r="D27" s="114">
        <v>500</v>
      </c>
      <c r="E27" s="114">
        <v>700</v>
      </c>
      <c r="F27" s="40">
        <v>1200</v>
      </c>
      <c r="G27" s="40">
        <v>1303.3699999999999</v>
      </c>
      <c r="H27" s="40">
        <v>1200</v>
      </c>
      <c r="I27" s="40">
        <v>203.16</v>
      </c>
      <c r="J27" s="40">
        <v>1500</v>
      </c>
      <c r="K27" s="40">
        <v>682.4</v>
      </c>
      <c r="L27" s="40">
        <v>1500</v>
      </c>
      <c r="M27" s="40">
        <v>802.37</v>
      </c>
      <c r="N27" s="11">
        <v>1000</v>
      </c>
      <c r="O27" s="11">
        <v>600.6</v>
      </c>
      <c r="P27" s="40">
        <v>1000</v>
      </c>
      <c r="Q27" s="40">
        <v>1276.04</v>
      </c>
      <c r="R27" s="40">
        <v>1000</v>
      </c>
      <c r="S27" s="40">
        <v>1217.8499999999999</v>
      </c>
      <c r="T27" s="46">
        <v>1000</v>
      </c>
      <c r="U27" s="40">
        <v>864.51</v>
      </c>
      <c r="V27" s="40">
        <v>1300</v>
      </c>
      <c r="W27" s="46">
        <v>1051.92</v>
      </c>
    </row>
    <row r="28" spans="1:23" x14ac:dyDescent="0.2">
      <c r="A28" s="3">
        <v>6441</v>
      </c>
      <c r="B28" s="13" t="s">
        <v>233</v>
      </c>
      <c r="C28" s="40">
        <v>20000</v>
      </c>
      <c r="D28" s="114">
        <v>1500</v>
      </c>
      <c r="E28" s="114">
        <v>4550</v>
      </c>
      <c r="F28" s="40">
        <v>1500</v>
      </c>
      <c r="G28" s="40">
        <v>328.06</v>
      </c>
      <c r="H28" s="40">
        <v>1500</v>
      </c>
      <c r="I28" s="40">
        <v>0</v>
      </c>
      <c r="J28" s="40">
        <v>1500</v>
      </c>
      <c r="K28" s="40">
        <v>0</v>
      </c>
      <c r="L28" s="40">
        <v>0</v>
      </c>
      <c r="M28" s="40">
        <v>0</v>
      </c>
      <c r="N28" s="11"/>
      <c r="O28" s="11"/>
      <c r="P28" s="40"/>
      <c r="Q28" s="40"/>
      <c r="R28" s="40"/>
      <c r="S28" s="40"/>
      <c r="T28" s="40"/>
      <c r="U28" s="40"/>
      <c r="V28" s="40"/>
      <c r="W28" s="46"/>
    </row>
    <row r="29" spans="1:23" x14ac:dyDescent="0.2">
      <c r="A29" s="3"/>
      <c r="B29" s="12" t="s">
        <v>9</v>
      </c>
      <c r="C29" s="41">
        <f t="shared" ref="C29:M29" si="2">SUM(C25:C28)</f>
        <v>20500</v>
      </c>
      <c r="D29" s="41">
        <f t="shared" si="2"/>
        <v>2500</v>
      </c>
      <c r="E29" s="41">
        <f t="shared" si="2"/>
        <v>5450</v>
      </c>
      <c r="F29" s="41">
        <f t="shared" si="2"/>
        <v>3200</v>
      </c>
      <c r="G29" s="41">
        <f t="shared" si="2"/>
        <v>1785.56</v>
      </c>
      <c r="H29" s="41">
        <f>SUM(H25:H28)</f>
        <v>3200</v>
      </c>
      <c r="I29" s="41">
        <f t="shared" si="2"/>
        <v>455.45</v>
      </c>
      <c r="J29" s="41">
        <f t="shared" si="2"/>
        <v>4100</v>
      </c>
      <c r="K29" s="41">
        <f t="shared" si="2"/>
        <v>1937.83</v>
      </c>
      <c r="L29" s="41">
        <f t="shared" si="2"/>
        <v>2600</v>
      </c>
      <c r="M29" s="41">
        <f t="shared" si="2"/>
        <v>942.51</v>
      </c>
      <c r="N29" s="41">
        <f t="shared" ref="N29:W29" si="3">SUM(N25:N27)</f>
        <v>1500</v>
      </c>
      <c r="O29" s="41">
        <f t="shared" si="3"/>
        <v>1400.6</v>
      </c>
      <c r="P29" s="41">
        <f t="shared" si="3"/>
        <v>1500</v>
      </c>
      <c r="Q29" s="41">
        <f t="shared" si="3"/>
        <v>1375.98</v>
      </c>
      <c r="R29" s="41">
        <f t="shared" si="3"/>
        <v>1500</v>
      </c>
      <c r="S29" s="41">
        <f t="shared" si="3"/>
        <v>1488.77</v>
      </c>
      <c r="T29" s="41">
        <f t="shared" si="3"/>
        <v>1300</v>
      </c>
      <c r="U29" s="41">
        <f>SUM(U25:U27)</f>
        <v>1253.6599999999999</v>
      </c>
      <c r="V29" s="41">
        <f t="shared" si="3"/>
        <v>1600</v>
      </c>
      <c r="W29" s="30">
        <f t="shared" si="3"/>
        <v>2482.67</v>
      </c>
    </row>
    <row r="30" spans="1:23" x14ac:dyDescent="0.2">
      <c r="A30" s="164" t="s">
        <v>31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65"/>
    </row>
    <row r="31" spans="1:23" x14ac:dyDescent="0.2">
      <c r="A31" s="6">
        <v>6450</v>
      </c>
      <c r="B31" s="11" t="s">
        <v>31</v>
      </c>
      <c r="C31" s="40">
        <v>58000</v>
      </c>
      <c r="D31" s="114">
        <f>F31*1.08</f>
        <v>54000</v>
      </c>
      <c r="E31" s="114">
        <v>56000</v>
      </c>
      <c r="F31" s="40">
        <v>50000</v>
      </c>
      <c r="G31" s="40">
        <v>55434</v>
      </c>
      <c r="H31" s="40">
        <v>50000</v>
      </c>
      <c r="I31" s="40">
        <v>52762.58</v>
      </c>
      <c r="J31" s="40">
        <v>45000</v>
      </c>
      <c r="K31" s="40">
        <v>45630.75</v>
      </c>
      <c r="L31" s="40">
        <v>45000</v>
      </c>
      <c r="M31" s="40">
        <v>48262.85</v>
      </c>
      <c r="N31" s="11">
        <v>45000</v>
      </c>
      <c r="O31" s="11">
        <v>44669.1</v>
      </c>
      <c r="P31" s="40">
        <v>43000</v>
      </c>
      <c r="Q31" s="40">
        <v>48446</v>
      </c>
      <c r="R31" s="40">
        <v>43000</v>
      </c>
      <c r="S31" s="40">
        <v>42699.92</v>
      </c>
      <c r="T31" s="46">
        <v>43000</v>
      </c>
      <c r="U31" s="40">
        <v>41827</v>
      </c>
      <c r="V31" s="40">
        <v>48000</v>
      </c>
      <c r="W31" s="46">
        <v>40262.75</v>
      </c>
    </row>
    <row r="32" spans="1:23" x14ac:dyDescent="0.2">
      <c r="A32" s="6"/>
      <c r="B32" s="12" t="s">
        <v>9</v>
      </c>
      <c r="C32" s="41">
        <f t="shared" ref="C32:S32" si="4">C31</f>
        <v>58000</v>
      </c>
      <c r="D32" s="41">
        <f t="shared" si="4"/>
        <v>54000</v>
      </c>
      <c r="E32" s="41">
        <f t="shared" si="4"/>
        <v>56000</v>
      </c>
      <c r="F32" s="41">
        <f t="shared" si="4"/>
        <v>50000</v>
      </c>
      <c r="G32" s="41">
        <f t="shared" si="4"/>
        <v>55434</v>
      </c>
      <c r="H32" s="41">
        <f>H31</f>
        <v>50000</v>
      </c>
      <c r="I32" s="41">
        <f t="shared" si="4"/>
        <v>52762.58</v>
      </c>
      <c r="J32" s="41">
        <f t="shared" si="4"/>
        <v>45000</v>
      </c>
      <c r="K32" s="41">
        <f t="shared" si="4"/>
        <v>45630.75</v>
      </c>
      <c r="L32" s="41">
        <f t="shared" si="4"/>
        <v>45000</v>
      </c>
      <c r="M32" s="41">
        <f t="shared" si="4"/>
        <v>48262.85</v>
      </c>
      <c r="N32" s="41">
        <f t="shared" si="4"/>
        <v>45000</v>
      </c>
      <c r="O32" s="41">
        <f t="shared" si="4"/>
        <v>44669.1</v>
      </c>
      <c r="P32" s="41">
        <f t="shared" si="4"/>
        <v>43000</v>
      </c>
      <c r="Q32" s="41">
        <f t="shared" si="4"/>
        <v>48446</v>
      </c>
      <c r="R32" s="41">
        <f t="shared" si="4"/>
        <v>43000</v>
      </c>
      <c r="S32" s="41">
        <f t="shared" si="4"/>
        <v>42699.92</v>
      </c>
      <c r="T32" s="41">
        <v>43000</v>
      </c>
      <c r="U32" s="41">
        <f>(U31)</f>
        <v>41827</v>
      </c>
      <c r="V32" s="41">
        <v>48000</v>
      </c>
      <c r="W32" s="30">
        <v>40262.75</v>
      </c>
    </row>
    <row r="33" spans="1:24" x14ac:dyDescent="0.2">
      <c r="A33" s="164" t="s">
        <v>32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65"/>
    </row>
    <row r="34" spans="1:24" x14ac:dyDescent="0.2">
      <c r="A34" s="3">
        <v>6460</v>
      </c>
      <c r="B34" s="11" t="s">
        <v>44</v>
      </c>
      <c r="C34" s="40">
        <v>6000</v>
      </c>
      <c r="D34" s="114">
        <v>6500</v>
      </c>
      <c r="E34" s="114">
        <v>5500</v>
      </c>
      <c r="F34" s="114">
        <v>5000</v>
      </c>
      <c r="G34" s="114">
        <v>5011</v>
      </c>
      <c r="H34" s="114">
        <v>5000</v>
      </c>
      <c r="I34" s="114">
        <v>4487.6499999999996</v>
      </c>
      <c r="J34" s="114">
        <v>5000</v>
      </c>
      <c r="K34" s="114">
        <v>4385.1000000000004</v>
      </c>
      <c r="L34" s="114">
        <v>5000</v>
      </c>
      <c r="M34" s="40">
        <v>4618.45</v>
      </c>
      <c r="N34" s="11">
        <v>5000</v>
      </c>
      <c r="O34" s="11">
        <v>5545.4</v>
      </c>
      <c r="P34" s="40">
        <v>5000</v>
      </c>
      <c r="Q34" s="40">
        <v>4428.3999999999996</v>
      </c>
      <c r="R34" s="40">
        <v>4500</v>
      </c>
      <c r="S34" s="40">
        <v>4949.3999999999996</v>
      </c>
      <c r="T34" s="46">
        <v>4500</v>
      </c>
      <c r="U34" s="40">
        <v>5009.3999999999996</v>
      </c>
      <c r="V34" s="40">
        <v>4500</v>
      </c>
      <c r="W34" s="46">
        <v>4932.3999999999996</v>
      </c>
    </row>
    <row r="35" spans="1:24" x14ac:dyDescent="0.2">
      <c r="A35" s="3">
        <v>6470</v>
      </c>
      <c r="B35" s="11" t="s">
        <v>45</v>
      </c>
      <c r="C35" s="40">
        <v>1800</v>
      </c>
      <c r="D35" s="114">
        <v>1500</v>
      </c>
      <c r="E35" s="114">
        <v>1800</v>
      </c>
      <c r="F35" s="114">
        <v>1200</v>
      </c>
      <c r="G35" s="114">
        <v>1504</v>
      </c>
      <c r="H35" s="114">
        <v>750</v>
      </c>
      <c r="I35" s="114">
        <v>1485.58</v>
      </c>
      <c r="J35" s="114">
        <v>750</v>
      </c>
      <c r="K35" s="114">
        <v>1206.57</v>
      </c>
      <c r="L35" s="114">
        <v>750</v>
      </c>
      <c r="M35" s="40">
        <v>1130.72</v>
      </c>
      <c r="N35" s="11">
        <v>750</v>
      </c>
      <c r="O35" s="11">
        <v>671.51</v>
      </c>
      <c r="P35" s="40">
        <v>750</v>
      </c>
      <c r="Q35" s="40">
        <v>657.96</v>
      </c>
      <c r="R35" s="40">
        <v>600</v>
      </c>
      <c r="S35" s="40">
        <v>539.13</v>
      </c>
      <c r="T35" s="46">
        <v>600</v>
      </c>
      <c r="U35" s="40">
        <v>649.52</v>
      </c>
      <c r="V35" s="40">
        <v>600</v>
      </c>
      <c r="W35" s="46">
        <v>587.04999999999995</v>
      </c>
    </row>
    <row r="36" spans="1:24" x14ac:dyDescent="0.2">
      <c r="A36" s="3">
        <v>6480</v>
      </c>
      <c r="B36" s="11" t="s">
        <v>46</v>
      </c>
      <c r="C36" s="40">
        <v>2500</v>
      </c>
      <c r="D36" s="114">
        <v>2500</v>
      </c>
      <c r="E36" s="114">
        <v>2000</v>
      </c>
      <c r="F36" s="114">
        <v>2000</v>
      </c>
      <c r="G36" s="114">
        <v>2046.06</v>
      </c>
      <c r="H36" s="114">
        <v>1800</v>
      </c>
      <c r="I36" s="114">
        <v>1871.5</v>
      </c>
      <c r="J36" s="114">
        <v>1500</v>
      </c>
      <c r="K36" s="114">
        <v>2465.64</v>
      </c>
      <c r="L36" s="114">
        <v>1500</v>
      </c>
      <c r="M36" s="40">
        <v>1798.25</v>
      </c>
      <c r="N36" s="11">
        <v>1500</v>
      </c>
      <c r="O36" s="11">
        <v>1538.3</v>
      </c>
      <c r="P36" s="40">
        <v>1500</v>
      </c>
      <c r="Q36" s="40">
        <v>1835.99</v>
      </c>
      <c r="R36" s="40">
        <v>1500</v>
      </c>
      <c r="S36" s="40">
        <v>1429.23</v>
      </c>
      <c r="T36" s="46">
        <v>1500</v>
      </c>
      <c r="U36" s="40">
        <v>1121.25</v>
      </c>
      <c r="V36" s="40">
        <v>1100</v>
      </c>
      <c r="W36" s="46">
        <v>1326.3</v>
      </c>
    </row>
    <row r="37" spans="1:24" x14ac:dyDescent="0.2">
      <c r="A37" s="3">
        <v>6490</v>
      </c>
      <c r="B37" s="11" t="s">
        <v>47</v>
      </c>
      <c r="C37" s="40">
        <v>3000</v>
      </c>
      <c r="D37" s="114">
        <v>2750</v>
      </c>
      <c r="E37" s="114">
        <v>2000</v>
      </c>
      <c r="F37" s="114">
        <v>2500</v>
      </c>
      <c r="G37" s="114">
        <v>2833.5</v>
      </c>
      <c r="H37" s="114">
        <v>3000</v>
      </c>
      <c r="I37" s="114">
        <v>2590</v>
      </c>
      <c r="J37" s="114">
        <v>2000</v>
      </c>
      <c r="K37" s="114">
        <v>2228.77</v>
      </c>
      <c r="L37" s="114">
        <v>2000</v>
      </c>
      <c r="M37" s="40">
        <v>4165.25</v>
      </c>
      <c r="N37" s="11">
        <v>2000</v>
      </c>
      <c r="O37" s="11">
        <v>360</v>
      </c>
      <c r="P37" s="40">
        <v>2000</v>
      </c>
      <c r="Q37" s="40">
        <v>1975</v>
      </c>
      <c r="R37" s="40">
        <v>2000</v>
      </c>
      <c r="S37" s="40">
        <v>1990</v>
      </c>
      <c r="T37" s="46">
        <v>2000</v>
      </c>
      <c r="U37" s="40">
        <v>2184</v>
      </c>
      <c r="V37" s="40">
        <v>2200</v>
      </c>
      <c r="W37" s="46">
        <v>2948</v>
      </c>
    </row>
    <row r="38" spans="1:24" x14ac:dyDescent="0.2">
      <c r="A38" s="3">
        <v>6500</v>
      </c>
      <c r="B38" s="11" t="s">
        <v>48</v>
      </c>
      <c r="C38" s="114">
        <v>2000</v>
      </c>
      <c r="D38" s="114">
        <v>1000</v>
      </c>
      <c r="E38" s="114">
        <v>1500</v>
      </c>
      <c r="F38" s="114">
        <v>1000</v>
      </c>
      <c r="G38" s="114">
        <v>1775</v>
      </c>
      <c r="H38" s="114">
        <v>800</v>
      </c>
      <c r="I38" s="114">
        <v>400</v>
      </c>
      <c r="J38" s="114">
        <v>800</v>
      </c>
      <c r="K38" s="114">
        <v>1000</v>
      </c>
      <c r="L38" s="114">
        <v>800</v>
      </c>
      <c r="M38" s="40">
        <v>800</v>
      </c>
      <c r="N38" s="11">
        <v>800</v>
      </c>
      <c r="O38" s="11">
        <v>500</v>
      </c>
      <c r="P38" s="40">
        <v>800</v>
      </c>
      <c r="Q38" s="40">
        <v>700</v>
      </c>
      <c r="R38" s="40">
        <v>800</v>
      </c>
      <c r="S38" s="40">
        <v>400</v>
      </c>
      <c r="T38" s="46">
        <v>400</v>
      </c>
      <c r="U38" s="40">
        <v>500</v>
      </c>
      <c r="V38" s="40">
        <v>500</v>
      </c>
      <c r="W38" s="46">
        <v>400</v>
      </c>
    </row>
    <row r="39" spans="1:24" x14ac:dyDescent="0.2">
      <c r="A39" s="3"/>
      <c r="B39" s="12" t="s">
        <v>9</v>
      </c>
      <c r="C39" s="41">
        <f t="shared" ref="C39:W39" si="5">SUM(C34:C38)</f>
        <v>15300</v>
      </c>
      <c r="D39" s="41">
        <f t="shared" si="5"/>
        <v>14250</v>
      </c>
      <c r="E39" s="41">
        <f t="shared" si="5"/>
        <v>12800</v>
      </c>
      <c r="F39" s="41">
        <f t="shared" si="5"/>
        <v>11700</v>
      </c>
      <c r="G39" s="41">
        <f t="shared" si="5"/>
        <v>13169.56</v>
      </c>
      <c r="H39" s="41">
        <f>SUM(H34:H38)</f>
        <v>11350</v>
      </c>
      <c r="I39" s="41">
        <f t="shared" si="5"/>
        <v>10834.73</v>
      </c>
      <c r="J39" s="41">
        <f t="shared" si="5"/>
        <v>10050</v>
      </c>
      <c r="K39" s="41">
        <f t="shared" si="5"/>
        <v>11286.08</v>
      </c>
      <c r="L39" s="41">
        <f t="shared" si="5"/>
        <v>10050</v>
      </c>
      <c r="M39" s="41">
        <f t="shared" si="5"/>
        <v>12512.67</v>
      </c>
      <c r="N39" s="41">
        <f t="shared" si="5"/>
        <v>10050</v>
      </c>
      <c r="O39" s="41">
        <f t="shared" si="5"/>
        <v>8615.2099999999991</v>
      </c>
      <c r="P39" s="41">
        <f t="shared" si="5"/>
        <v>10050</v>
      </c>
      <c r="Q39" s="41">
        <f t="shared" si="5"/>
        <v>9597.3499999999985</v>
      </c>
      <c r="R39" s="41">
        <f t="shared" si="5"/>
        <v>9400</v>
      </c>
      <c r="S39" s="41">
        <f t="shared" si="5"/>
        <v>9307.76</v>
      </c>
      <c r="T39" s="41">
        <f t="shared" si="5"/>
        <v>9000</v>
      </c>
      <c r="U39" s="41">
        <f>SUM(U34:U38)</f>
        <v>9464.17</v>
      </c>
      <c r="V39" s="41">
        <f t="shared" si="5"/>
        <v>8900</v>
      </c>
      <c r="W39" s="30">
        <f t="shared" si="5"/>
        <v>10193.75</v>
      </c>
    </row>
    <row r="40" spans="1:24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48"/>
      <c r="N40" s="26"/>
      <c r="O40" s="26"/>
      <c r="P40" s="48"/>
      <c r="Q40" s="48"/>
      <c r="R40" s="48"/>
      <c r="S40" s="48"/>
      <c r="T40" s="48"/>
      <c r="U40" s="48"/>
      <c r="V40" s="48"/>
      <c r="W40" s="48"/>
    </row>
    <row r="41" spans="1:24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48"/>
      <c r="N41" s="26"/>
      <c r="O41" s="26"/>
      <c r="P41" s="48"/>
      <c r="Q41" s="48"/>
      <c r="R41" s="26"/>
      <c r="S41" s="26"/>
      <c r="T41" s="48"/>
      <c r="U41" s="48"/>
      <c r="V41" s="48"/>
      <c r="W41" s="48"/>
    </row>
    <row r="42" spans="1:24" x14ac:dyDescent="0.2">
      <c r="A42" s="195" t="s">
        <v>216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</row>
    <row r="43" spans="1:24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48"/>
      <c r="N43" s="26"/>
      <c r="O43" s="26"/>
      <c r="P43" s="48"/>
      <c r="Q43" s="48"/>
      <c r="R43" s="26"/>
      <c r="S43" s="26"/>
      <c r="T43" s="48"/>
      <c r="U43" s="48"/>
      <c r="V43" s="26"/>
      <c r="W43" s="26"/>
    </row>
    <row r="44" spans="1:24" x14ac:dyDescent="0.2">
      <c r="A44" s="195" t="s">
        <v>75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</row>
    <row r="45" spans="1:24" x14ac:dyDescent="0.2">
      <c r="A45">
        <v>2024</v>
      </c>
      <c r="B45" s="116" t="s">
        <v>75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  <row r="46" spans="1:24" x14ac:dyDescent="0.2">
      <c r="A46" s="2" t="s">
        <v>0</v>
      </c>
      <c r="B46" s="2" t="s">
        <v>1</v>
      </c>
      <c r="C46" s="1" t="s">
        <v>225</v>
      </c>
      <c r="D46" s="1" t="s">
        <v>235</v>
      </c>
      <c r="E46" s="1" t="s">
        <v>244</v>
      </c>
      <c r="F46" s="1" t="s">
        <v>165</v>
      </c>
      <c r="G46" s="1" t="s">
        <v>228</v>
      </c>
      <c r="H46" s="1" t="s">
        <v>148</v>
      </c>
      <c r="I46" s="1" t="s">
        <v>185</v>
      </c>
      <c r="J46" s="1" t="s">
        <v>137</v>
      </c>
      <c r="K46" s="1" t="s">
        <v>166</v>
      </c>
      <c r="L46" s="1" t="s">
        <v>147</v>
      </c>
      <c r="M46" s="55" t="s">
        <v>146</v>
      </c>
      <c r="N46" s="1" t="s">
        <v>144</v>
      </c>
      <c r="O46" s="1" t="s">
        <v>135</v>
      </c>
      <c r="P46" s="55" t="s">
        <v>125</v>
      </c>
      <c r="Q46" s="55" t="s">
        <v>129</v>
      </c>
      <c r="R46" s="1" t="s">
        <v>119</v>
      </c>
      <c r="S46" s="1" t="s">
        <v>128</v>
      </c>
      <c r="T46" s="55" t="s">
        <v>114</v>
      </c>
      <c r="U46" s="55" t="s">
        <v>123</v>
      </c>
      <c r="V46" s="1" t="s">
        <v>110</v>
      </c>
      <c r="W46" s="1" t="s">
        <v>120</v>
      </c>
    </row>
    <row r="47" spans="1:24" x14ac:dyDescent="0.2">
      <c r="A47" s="164" t="s">
        <v>33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</row>
    <row r="48" spans="1:24" x14ac:dyDescent="0.2">
      <c r="A48" s="3">
        <v>6510</v>
      </c>
      <c r="B48" s="11" t="s">
        <v>27</v>
      </c>
      <c r="C48" s="40">
        <v>2000</v>
      </c>
      <c r="D48" s="114">
        <v>2000</v>
      </c>
      <c r="E48" s="114">
        <v>1000</v>
      </c>
      <c r="F48" s="40">
        <v>0</v>
      </c>
      <c r="G48" s="40">
        <v>1131.75</v>
      </c>
      <c r="H48" s="40">
        <v>15000</v>
      </c>
      <c r="I48" s="40">
        <v>10270.219999999999</v>
      </c>
      <c r="J48" s="40">
        <v>10000</v>
      </c>
      <c r="K48" s="40">
        <v>3177.11</v>
      </c>
      <c r="L48" s="40">
        <v>15500</v>
      </c>
      <c r="M48" s="40">
        <v>8550.69</v>
      </c>
      <c r="N48" s="40">
        <v>5500</v>
      </c>
      <c r="O48" s="40">
        <v>8754.69</v>
      </c>
      <c r="P48" s="40">
        <v>5500</v>
      </c>
      <c r="Q48" s="40">
        <v>4519.6099999999997</v>
      </c>
      <c r="R48" s="40">
        <v>3000</v>
      </c>
      <c r="S48" s="40">
        <v>9071.41</v>
      </c>
      <c r="T48" s="46">
        <v>4000</v>
      </c>
      <c r="U48" s="40">
        <v>20619.240000000002</v>
      </c>
      <c r="V48" s="40">
        <v>4000</v>
      </c>
      <c r="W48" s="46">
        <v>2650</v>
      </c>
    </row>
    <row r="49" spans="1:23" x14ac:dyDescent="0.2">
      <c r="A49" s="3">
        <v>6520</v>
      </c>
      <c r="B49" s="11" t="s">
        <v>49</v>
      </c>
      <c r="C49" s="40">
        <v>2000</v>
      </c>
      <c r="D49" s="114">
        <v>2000</v>
      </c>
      <c r="E49" s="114">
        <v>750</v>
      </c>
      <c r="F49" s="40">
        <v>2000</v>
      </c>
      <c r="G49" s="40">
        <v>1859.25</v>
      </c>
      <c r="H49" s="40">
        <v>2000</v>
      </c>
      <c r="I49" s="40">
        <v>30</v>
      </c>
      <c r="J49" s="40">
        <v>2000</v>
      </c>
      <c r="K49" s="40">
        <v>889</v>
      </c>
      <c r="L49" s="40">
        <v>2000</v>
      </c>
      <c r="M49" s="40">
        <v>1435.77</v>
      </c>
      <c r="N49" s="40">
        <v>3000</v>
      </c>
      <c r="O49" s="40">
        <v>2645.14</v>
      </c>
      <c r="P49" s="40">
        <v>2000</v>
      </c>
      <c r="Q49" s="40">
        <v>1723.09</v>
      </c>
      <c r="R49" s="40">
        <v>2000</v>
      </c>
      <c r="S49" s="40">
        <v>973</v>
      </c>
      <c r="T49" s="46">
        <v>1500</v>
      </c>
      <c r="U49" s="40">
        <v>1015</v>
      </c>
      <c r="V49" s="40">
        <v>1500</v>
      </c>
      <c r="W49" s="46">
        <v>2580.75</v>
      </c>
    </row>
    <row r="50" spans="1:23" x14ac:dyDescent="0.2">
      <c r="A50" s="3">
        <v>6530</v>
      </c>
      <c r="B50" s="11" t="s">
        <v>83</v>
      </c>
      <c r="C50" s="40">
        <v>1000</v>
      </c>
      <c r="D50" s="114">
        <v>1000</v>
      </c>
      <c r="E50" s="114">
        <v>500</v>
      </c>
      <c r="F50" s="40">
        <v>1000</v>
      </c>
      <c r="G50" s="40">
        <v>97.28</v>
      </c>
      <c r="H50" s="40">
        <v>1000</v>
      </c>
      <c r="I50" s="40">
        <v>974.07</v>
      </c>
      <c r="J50" s="40">
        <v>1000</v>
      </c>
      <c r="K50" s="40">
        <v>130.56</v>
      </c>
      <c r="L50" s="40">
        <v>1000</v>
      </c>
      <c r="M50" s="40">
        <v>525.04</v>
      </c>
      <c r="N50" s="40">
        <v>1000</v>
      </c>
      <c r="O50" s="40">
        <v>41.99</v>
      </c>
      <c r="P50" s="40">
        <v>1000</v>
      </c>
      <c r="Q50" s="40">
        <v>338.22</v>
      </c>
      <c r="R50" s="40">
        <v>500</v>
      </c>
      <c r="S50" s="40">
        <v>30</v>
      </c>
      <c r="T50" s="46">
        <v>1000</v>
      </c>
      <c r="U50" s="40">
        <v>0</v>
      </c>
      <c r="V50" s="40">
        <v>1000</v>
      </c>
      <c r="W50" s="46">
        <v>363.5</v>
      </c>
    </row>
    <row r="51" spans="1:23" x14ac:dyDescent="0.2">
      <c r="A51" s="3">
        <v>6540</v>
      </c>
      <c r="B51" s="11" t="s">
        <v>50</v>
      </c>
      <c r="C51" s="40">
        <v>0</v>
      </c>
      <c r="D51" s="114">
        <v>0</v>
      </c>
      <c r="E51" s="114">
        <v>0</v>
      </c>
      <c r="F51" s="40">
        <v>0</v>
      </c>
      <c r="G51" s="40">
        <v>0</v>
      </c>
      <c r="H51" s="40">
        <v>4500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3000</v>
      </c>
      <c r="S51" s="40">
        <v>0</v>
      </c>
      <c r="T51" s="46">
        <v>0</v>
      </c>
      <c r="U51" s="40">
        <v>0</v>
      </c>
      <c r="V51" s="40">
        <v>0</v>
      </c>
      <c r="W51" s="46">
        <v>0</v>
      </c>
    </row>
    <row r="52" spans="1:23" x14ac:dyDescent="0.2">
      <c r="A52" s="3">
        <v>6541</v>
      </c>
      <c r="B52" s="13" t="s">
        <v>215</v>
      </c>
      <c r="C52" s="40">
        <v>5000</v>
      </c>
      <c r="D52" s="114">
        <v>5000</v>
      </c>
      <c r="E52" s="114">
        <v>2000</v>
      </c>
      <c r="F52" s="40">
        <v>12000</v>
      </c>
      <c r="G52" s="40">
        <v>10185.709999999999</v>
      </c>
      <c r="H52" s="40">
        <v>10000</v>
      </c>
      <c r="I52" s="40">
        <v>14682.62</v>
      </c>
      <c r="J52" s="40">
        <v>10000</v>
      </c>
      <c r="K52" s="40">
        <v>12768.8</v>
      </c>
      <c r="L52" s="40">
        <v>10000</v>
      </c>
      <c r="M52" s="40">
        <v>17943.36</v>
      </c>
      <c r="N52" s="40">
        <v>15000</v>
      </c>
      <c r="O52" s="40">
        <v>1836.59</v>
      </c>
      <c r="P52" s="40">
        <v>25000</v>
      </c>
      <c r="Q52" s="40">
        <v>5837.76</v>
      </c>
      <c r="R52" s="40">
        <v>7000</v>
      </c>
      <c r="S52" s="40">
        <v>3210.31</v>
      </c>
      <c r="T52" s="46">
        <v>7000</v>
      </c>
      <c r="U52" s="40">
        <v>964.24</v>
      </c>
      <c r="V52" s="40">
        <v>7000</v>
      </c>
      <c r="W52" s="46">
        <v>4557.24</v>
      </c>
    </row>
    <row r="53" spans="1:23" x14ac:dyDescent="0.2">
      <c r="A53" s="3">
        <v>6542</v>
      </c>
      <c r="B53" s="11" t="s">
        <v>97</v>
      </c>
      <c r="C53" s="40">
        <v>10000</v>
      </c>
      <c r="D53" s="114">
        <v>10000</v>
      </c>
      <c r="E53" s="114">
        <v>5000</v>
      </c>
      <c r="F53" s="40">
        <v>10000</v>
      </c>
      <c r="G53" s="40">
        <v>365.88</v>
      </c>
      <c r="H53" s="40">
        <v>7500</v>
      </c>
      <c r="I53" s="40">
        <v>1286.31</v>
      </c>
      <c r="J53" s="40">
        <v>7500</v>
      </c>
      <c r="K53" s="40">
        <v>27226.26</v>
      </c>
      <c r="L53" s="40">
        <v>5000</v>
      </c>
      <c r="M53" s="40">
        <v>6630.06</v>
      </c>
      <c r="N53" s="40">
        <v>17000</v>
      </c>
      <c r="O53" s="40">
        <v>5074</v>
      </c>
      <c r="P53" s="40">
        <v>2000</v>
      </c>
      <c r="Q53" s="40">
        <v>28860.05</v>
      </c>
      <c r="R53" s="40">
        <v>1000</v>
      </c>
      <c r="S53" s="40">
        <v>16019.41</v>
      </c>
      <c r="T53" s="46">
        <v>1500</v>
      </c>
      <c r="U53" s="40">
        <v>2039.25</v>
      </c>
      <c r="V53" s="40">
        <v>2000</v>
      </c>
      <c r="W53" s="46">
        <v>1812.88</v>
      </c>
    </row>
    <row r="54" spans="1:23" x14ac:dyDescent="0.2">
      <c r="A54" s="3"/>
      <c r="B54" s="12" t="s">
        <v>9</v>
      </c>
      <c r="C54" s="41">
        <f t="shared" ref="C54:W54" si="6">SUM(C48:C53)</f>
        <v>20000</v>
      </c>
      <c r="D54" s="41">
        <f t="shared" si="6"/>
        <v>20000</v>
      </c>
      <c r="E54" s="41">
        <f t="shared" si="6"/>
        <v>9250</v>
      </c>
      <c r="F54" s="41">
        <f t="shared" si="6"/>
        <v>25000</v>
      </c>
      <c r="G54" s="41">
        <f t="shared" si="6"/>
        <v>13639.869999999999</v>
      </c>
      <c r="H54" s="41">
        <f>SUM(H48:H53)</f>
        <v>40000</v>
      </c>
      <c r="I54" s="41">
        <f t="shared" si="6"/>
        <v>27243.22</v>
      </c>
      <c r="J54" s="41">
        <f t="shared" si="6"/>
        <v>30500</v>
      </c>
      <c r="K54" s="41">
        <f t="shared" si="6"/>
        <v>44191.729999999996</v>
      </c>
      <c r="L54" s="41">
        <f t="shared" si="6"/>
        <v>33500</v>
      </c>
      <c r="M54" s="41">
        <f t="shared" si="6"/>
        <v>35084.92</v>
      </c>
      <c r="N54" s="41">
        <f t="shared" si="6"/>
        <v>41500</v>
      </c>
      <c r="O54" s="41">
        <f t="shared" si="6"/>
        <v>18352.41</v>
      </c>
      <c r="P54" s="41">
        <f t="shared" si="6"/>
        <v>35500</v>
      </c>
      <c r="Q54" s="41">
        <f t="shared" si="6"/>
        <v>41278.729999999996</v>
      </c>
      <c r="R54" s="41">
        <f t="shared" si="6"/>
        <v>16500</v>
      </c>
      <c r="S54" s="41">
        <f t="shared" si="6"/>
        <v>29304.129999999997</v>
      </c>
      <c r="T54" s="41">
        <f t="shared" si="6"/>
        <v>15000</v>
      </c>
      <c r="U54" s="41">
        <f>SUM(U48:U53)</f>
        <v>24637.730000000003</v>
      </c>
      <c r="V54" s="41">
        <f t="shared" si="6"/>
        <v>15500</v>
      </c>
      <c r="W54" s="30">
        <f t="shared" si="6"/>
        <v>11964.369999999999</v>
      </c>
    </row>
    <row r="55" spans="1:23" x14ac:dyDescent="0.2">
      <c r="A55" s="164" t="s">
        <v>34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65"/>
    </row>
    <row r="56" spans="1:23" x14ac:dyDescent="0.2">
      <c r="A56" s="3">
        <v>6560</v>
      </c>
      <c r="B56" s="11" t="s">
        <v>51</v>
      </c>
      <c r="C56" s="40">
        <v>12000</v>
      </c>
      <c r="D56" s="40">
        <v>8000</v>
      </c>
      <c r="E56" s="40">
        <v>10200</v>
      </c>
      <c r="F56" s="40">
        <v>12050</v>
      </c>
      <c r="G56" s="40">
        <v>14067</v>
      </c>
      <c r="H56" s="40">
        <v>8000</v>
      </c>
      <c r="I56" s="40">
        <v>7665</v>
      </c>
      <c r="J56" s="40">
        <v>6500</v>
      </c>
      <c r="K56" s="40">
        <v>6930</v>
      </c>
      <c r="L56" s="40">
        <v>6500</v>
      </c>
      <c r="M56" s="40">
        <v>5623</v>
      </c>
      <c r="N56" s="40">
        <v>5500</v>
      </c>
      <c r="O56" s="40">
        <v>5771</v>
      </c>
      <c r="P56" s="40">
        <v>4500</v>
      </c>
      <c r="Q56" s="40">
        <v>5141</v>
      </c>
      <c r="R56" s="40">
        <v>4500</v>
      </c>
      <c r="S56" s="40">
        <v>4211</v>
      </c>
      <c r="T56" s="46">
        <v>4500</v>
      </c>
      <c r="U56" s="40">
        <v>4185</v>
      </c>
      <c r="V56" s="40">
        <v>4300</v>
      </c>
      <c r="W56" s="46">
        <v>2389</v>
      </c>
    </row>
    <row r="57" spans="1:23" x14ac:dyDescent="0.2">
      <c r="A57" s="3">
        <v>6570</v>
      </c>
      <c r="B57" s="11" t="s">
        <v>55</v>
      </c>
      <c r="C57" s="40">
        <v>50000</v>
      </c>
      <c r="D57" s="40">
        <v>50000</v>
      </c>
      <c r="E57" s="40">
        <v>40000</v>
      </c>
      <c r="F57" s="40">
        <v>50000</v>
      </c>
      <c r="G57" s="40">
        <v>34584.1</v>
      </c>
      <c r="H57" s="40">
        <v>50000</v>
      </c>
      <c r="I57" s="40">
        <v>39523.57</v>
      </c>
      <c r="J57" s="40">
        <v>50000</v>
      </c>
      <c r="K57" s="40">
        <v>35008.46</v>
      </c>
      <c r="L57" s="40">
        <v>50000</v>
      </c>
      <c r="M57" s="40">
        <v>36612</v>
      </c>
      <c r="N57" s="40">
        <v>50000</v>
      </c>
      <c r="O57" s="40">
        <v>36891.599999999999</v>
      </c>
      <c r="P57" s="40">
        <v>40000</v>
      </c>
      <c r="Q57" s="40">
        <v>51539.5</v>
      </c>
      <c r="R57" s="40">
        <v>50000</v>
      </c>
      <c r="S57" s="40">
        <v>38689.9</v>
      </c>
      <c r="T57" s="46">
        <v>50000</v>
      </c>
      <c r="U57" s="40">
        <v>33516.1</v>
      </c>
      <c r="V57" s="40">
        <v>50000</v>
      </c>
      <c r="W57" s="46">
        <v>38311.5</v>
      </c>
    </row>
    <row r="58" spans="1:23" x14ac:dyDescent="0.2">
      <c r="A58" s="10">
        <v>6590</v>
      </c>
      <c r="B58" s="13" t="s">
        <v>152</v>
      </c>
      <c r="C58" s="44">
        <v>10000</v>
      </c>
      <c r="D58" s="44">
        <v>10000</v>
      </c>
      <c r="E58" s="44">
        <v>0</v>
      </c>
      <c r="F58" s="44">
        <v>10000</v>
      </c>
      <c r="G58" s="44">
        <v>0</v>
      </c>
      <c r="H58" s="44">
        <v>10000</v>
      </c>
      <c r="I58" s="44">
        <v>0</v>
      </c>
      <c r="J58" s="44">
        <v>5000</v>
      </c>
      <c r="K58" s="44">
        <v>0</v>
      </c>
      <c r="L58" s="44">
        <v>5000</v>
      </c>
      <c r="M58" s="44">
        <v>0</v>
      </c>
      <c r="N58" s="44">
        <v>5000</v>
      </c>
      <c r="O58" s="44">
        <v>0</v>
      </c>
      <c r="P58" s="44">
        <v>5000</v>
      </c>
      <c r="Q58" s="44">
        <v>0</v>
      </c>
      <c r="R58" s="44">
        <v>5000</v>
      </c>
      <c r="S58" s="44">
        <v>0</v>
      </c>
      <c r="T58" s="46">
        <v>5000</v>
      </c>
      <c r="U58" s="40">
        <v>0</v>
      </c>
      <c r="V58" s="44">
        <v>5000</v>
      </c>
      <c r="W58" s="29">
        <v>0</v>
      </c>
    </row>
    <row r="59" spans="1:23" x14ac:dyDescent="0.2">
      <c r="A59" s="3">
        <v>6600</v>
      </c>
      <c r="B59" s="11" t="s">
        <v>69</v>
      </c>
      <c r="C59" s="40">
        <v>0</v>
      </c>
      <c r="D59" s="40">
        <v>0</v>
      </c>
      <c r="E59" s="40">
        <v>0</v>
      </c>
      <c r="F59" s="40">
        <v>2300</v>
      </c>
      <c r="G59" s="40">
        <v>2600.4</v>
      </c>
      <c r="H59" s="40">
        <v>2300</v>
      </c>
      <c r="I59" s="40">
        <v>2204.6999999999998</v>
      </c>
      <c r="J59" s="40">
        <v>2300</v>
      </c>
      <c r="K59" s="40">
        <v>1906.74</v>
      </c>
      <c r="L59" s="40">
        <v>2300</v>
      </c>
      <c r="M59" s="40">
        <v>2086.08</v>
      </c>
      <c r="N59" s="40">
        <v>2300</v>
      </c>
      <c r="O59" s="40">
        <v>2131.1999999999998</v>
      </c>
      <c r="P59" s="40">
        <v>2300</v>
      </c>
      <c r="Q59" s="40">
        <v>1998.42</v>
      </c>
      <c r="R59" s="40">
        <v>2300</v>
      </c>
      <c r="S59" s="40">
        <v>2233.92</v>
      </c>
      <c r="T59" s="46">
        <v>2300</v>
      </c>
      <c r="U59" s="40">
        <v>2296.08</v>
      </c>
      <c r="V59" s="40">
        <v>2300</v>
      </c>
      <c r="W59" s="46">
        <v>2240.94</v>
      </c>
    </row>
    <row r="60" spans="1:23" x14ac:dyDescent="0.2">
      <c r="A60" s="3">
        <v>6610</v>
      </c>
      <c r="B60" s="11" t="s">
        <v>52</v>
      </c>
      <c r="C60" s="40">
        <v>0</v>
      </c>
      <c r="D60" s="40">
        <v>7500</v>
      </c>
      <c r="E60" s="40">
        <v>0</v>
      </c>
      <c r="F60" s="40">
        <v>0</v>
      </c>
      <c r="G60" s="40">
        <v>0</v>
      </c>
      <c r="H60" s="40">
        <v>7500</v>
      </c>
      <c r="I60" s="40">
        <v>0</v>
      </c>
      <c r="J60" s="40">
        <v>7500</v>
      </c>
      <c r="K60" s="40">
        <v>0</v>
      </c>
      <c r="L60" s="40">
        <v>5000</v>
      </c>
      <c r="M60" s="40">
        <v>5000</v>
      </c>
      <c r="N60" s="40">
        <v>5000</v>
      </c>
      <c r="O60" s="40">
        <v>0</v>
      </c>
      <c r="P60" s="40">
        <v>5000</v>
      </c>
      <c r="Q60" s="40">
        <v>0</v>
      </c>
      <c r="R60" s="40">
        <v>5000</v>
      </c>
      <c r="S60" s="40">
        <v>0</v>
      </c>
      <c r="T60" s="46">
        <v>5000</v>
      </c>
      <c r="U60" s="40">
        <v>0</v>
      </c>
      <c r="V60" s="40">
        <v>5000</v>
      </c>
      <c r="W60" s="46">
        <v>5000</v>
      </c>
    </row>
    <row r="61" spans="1:23" x14ac:dyDescent="0.2">
      <c r="A61" s="3">
        <v>6620</v>
      </c>
      <c r="B61" s="11" t="s">
        <v>53</v>
      </c>
      <c r="C61" s="40">
        <v>0</v>
      </c>
      <c r="D61" s="40">
        <v>5000</v>
      </c>
      <c r="E61" s="40">
        <v>5500</v>
      </c>
      <c r="F61" s="40">
        <v>0</v>
      </c>
      <c r="G61" s="40">
        <v>0</v>
      </c>
      <c r="H61" s="40">
        <v>5000</v>
      </c>
      <c r="I61" s="40">
        <v>11230</v>
      </c>
      <c r="J61" s="40">
        <v>0</v>
      </c>
      <c r="K61" s="40">
        <v>0</v>
      </c>
      <c r="L61" s="40">
        <v>5000</v>
      </c>
      <c r="M61" s="40">
        <v>5343.22</v>
      </c>
      <c r="N61" s="40">
        <v>0</v>
      </c>
      <c r="O61" s="40">
        <v>0</v>
      </c>
      <c r="P61" s="40">
        <v>0</v>
      </c>
      <c r="Q61" s="40">
        <v>9733.7800000000007</v>
      </c>
      <c r="R61" s="40">
        <v>5000</v>
      </c>
      <c r="S61" s="40">
        <v>2467.4699999999998</v>
      </c>
      <c r="T61" s="46">
        <v>0</v>
      </c>
      <c r="U61" s="40">
        <v>0</v>
      </c>
      <c r="V61" s="40">
        <v>4650</v>
      </c>
      <c r="W61" s="46">
        <v>4489.82</v>
      </c>
    </row>
    <row r="62" spans="1:23" x14ac:dyDescent="0.2">
      <c r="A62" s="10">
        <v>6630</v>
      </c>
      <c r="B62" s="11" t="s">
        <v>84</v>
      </c>
      <c r="C62" s="40">
        <v>1000</v>
      </c>
      <c r="D62" s="40">
        <v>2000</v>
      </c>
      <c r="E62" s="40">
        <v>2500</v>
      </c>
      <c r="F62" s="40">
        <v>0</v>
      </c>
      <c r="G62" s="40">
        <v>0</v>
      </c>
      <c r="H62" s="40">
        <v>0</v>
      </c>
      <c r="I62" s="40">
        <v>0</v>
      </c>
      <c r="J62" s="40">
        <v>5000</v>
      </c>
      <c r="K62" s="40">
        <v>720</v>
      </c>
      <c r="L62" s="40">
        <v>0</v>
      </c>
      <c r="M62" s="40">
        <v>550</v>
      </c>
      <c r="N62" s="40">
        <v>10000</v>
      </c>
      <c r="O62" s="40">
        <v>0</v>
      </c>
      <c r="P62" s="40">
        <v>0</v>
      </c>
      <c r="Q62" s="40">
        <v>0</v>
      </c>
      <c r="R62" s="40">
        <v>10000</v>
      </c>
      <c r="S62" s="40">
        <v>0</v>
      </c>
      <c r="T62" s="46">
        <v>0</v>
      </c>
      <c r="U62" s="40">
        <v>0</v>
      </c>
      <c r="V62" s="40">
        <v>10000</v>
      </c>
      <c r="W62" s="46">
        <v>0</v>
      </c>
    </row>
    <row r="63" spans="1:23" x14ac:dyDescent="0.2">
      <c r="A63" s="3">
        <v>6661</v>
      </c>
      <c r="B63" s="11" t="s">
        <v>85</v>
      </c>
      <c r="C63" s="40">
        <v>20000</v>
      </c>
      <c r="D63" s="40">
        <v>20000</v>
      </c>
      <c r="E63" s="40">
        <v>20000</v>
      </c>
      <c r="F63" s="40">
        <v>20000</v>
      </c>
      <c r="G63" s="40">
        <v>4361.1400000000003</v>
      </c>
      <c r="H63" s="40">
        <v>20000</v>
      </c>
      <c r="I63" s="40">
        <v>17822.63</v>
      </c>
      <c r="J63" s="40">
        <v>15000</v>
      </c>
      <c r="K63" s="40">
        <v>16601.43</v>
      </c>
      <c r="L63" s="40">
        <v>10000</v>
      </c>
      <c r="M63" s="40">
        <v>12942.53</v>
      </c>
      <c r="N63" s="40">
        <v>10000</v>
      </c>
      <c r="O63" s="40">
        <v>3364.21</v>
      </c>
      <c r="P63" s="40">
        <v>40000</v>
      </c>
      <c r="Q63" s="40">
        <v>11850.32</v>
      </c>
      <c r="R63" s="40">
        <v>0</v>
      </c>
      <c r="S63" s="40">
        <v>870.02</v>
      </c>
      <c r="T63" s="46">
        <v>5000</v>
      </c>
      <c r="U63" s="40">
        <v>617.23</v>
      </c>
      <c r="V63" s="40">
        <v>5000</v>
      </c>
      <c r="W63" s="46">
        <v>0</v>
      </c>
    </row>
    <row r="64" spans="1:23" x14ac:dyDescent="0.2">
      <c r="A64" s="53">
        <v>6662</v>
      </c>
      <c r="B64" s="76" t="s">
        <v>157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40">
        <v>67000</v>
      </c>
      <c r="K64" s="75">
        <v>238238.77</v>
      </c>
      <c r="L64" s="75">
        <v>67000</v>
      </c>
      <c r="M64" s="75"/>
      <c r="N64" s="75"/>
      <c r="O64" s="75"/>
      <c r="P64" s="75"/>
      <c r="Q64" s="75"/>
      <c r="R64" s="75"/>
      <c r="S64" s="73"/>
      <c r="U64" s="75"/>
      <c r="V64" s="75"/>
      <c r="W64" s="45"/>
    </row>
    <row r="65" spans="1:23" x14ac:dyDescent="0.2">
      <c r="A65" s="201">
        <v>6663</v>
      </c>
      <c r="B65" s="65"/>
      <c r="C65" s="31"/>
      <c r="D65" s="31"/>
      <c r="E65" s="31"/>
      <c r="F65" s="31"/>
      <c r="G65" s="31"/>
      <c r="H65" s="45"/>
      <c r="I65" s="45"/>
      <c r="J65" s="45"/>
      <c r="K65" s="45"/>
      <c r="L65" s="45">
        <v>10000</v>
      </c>
      <c r="M65" s="45"/>
      <c r="N65" s="45"/>
      <c r="O65" s="45"/>
      <c r="P65" s="45"/>
      <c r="Q65" s="45"/>
      <c r="R65" s="45"/>
      <c r="S65" s="73"/>
      <c r="U65" s="45"/>
      <c r="V65" s="45"/>
      <c r="W65" s="45"/>
    </row>
    <row r="66" spans="1:23" x14ac:dyDescent="0.2">
      <c r="A66" s="202"/>
      <c r="B66" s="42" t="s">
        <v>86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/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73">
        <v>0</v>
      </c>
      <c r="T66" s="73">
        <v>0</v>
      </c>
      <c r="U66" s="43">
        <v>0</v>
      </c>
      <c r="V66" s="43">
        <v>0</v>
      </c>
      <c r="W66" s="43">
        <v>0</v>
      </c>
    </row>
    <row r="67" spans="1:23" x14ac:dyDescent="0.2">
      <c r="A67" s="3">
        <v>6670</v>
      </c>
      <c r="B67" s="11" t="s">
        <v>56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6">
        <v>0</v>
      </c>
      <c r="U67" s="40">
        <v>0</v>
      </c>
      <c r="V67" s="40">
        <v>0</v>
      </c>
      <c r="W67" s="46">
        <v>1438.12</v>
      </c>
    </row>
    <row r="68" spans="1:23" ht="25.5" x14ac:dyDescent="0.2">
      <c r="A68" s="3">
        <v>6680</v>
      </c>
      <c r="B68" s="81" t="s">
        <v>95</v>
      </c>
      <c r="C68" s="80">
        <v>2000</v>
      </c>
      <c r="D68" s="80">
        <v>2000</v>
      </c>
      <c r="E68" s="80">
        <v>3500</v>
      </c>
      <c r="F68" s="80">
        <v>2000</v>
      </c>
      <c r="G68" s="80">
        <v>0</v>
      </c>
      <c r="H68" s="80">
        <v>2000</v>
      </c>
      <c r="I68" s="80">
        <v>1759.37</v>
      </c>
      <c r="J68" s="80">
        <v>1500</v>
      </c>
      <c r="K68" s="80">
        <v>1400</v>
      </c>
      <c r="L68" s="80">
        <v>1500</v>
      </c>
      <c r="M68" s="80">
        <v>1829.77</v>
      </c>
      <c r="N68" s="80">
        <v>1000</v>
      </c>
      <c r="O68" s="80">
        <v>1383.17</v>
      </c>
      <c r="P68" s="80">
        <v>1000</v>
      </c>
      <c r="Q68" s="80">
        <v>1269</v>
      </c>
      <c r="R68" s="80">
        <v>500</v>
      </c>
      <c r="S68" s="97">
        <v>2004.69</v>
      </c>
      <c r="T68" s="73">
        <v>2000</v>
      </c>
      <c r="U68" s="46">
        <v>1017</v>
      </c>
      <c r="V68" s="79">
        <v>3000</v>
      </c>
      <c r="W68" s="94">
        <v>12</v>
      </c>
    </row>
    <row r="69" spans="1:23" x14ac:dyDescent="0.2">
      <c r="A69" s="3">
        <v>6681</v>
      </c>
      <c r="B69" s="25" t="s">
        <v>92</v>
      </c>
      <c r="C69" s="86">
        <v>10000</v>
      </c>
      <c r="D69" s="86">
        <v>9000</v>
      </c>
      <c r="E69" s="86">
        <v>9000</v>
      </c>
      <c r="F69" s="86">
        <v>8000</v>
      </c>
      <c r="G69" s="86">
        <v>8540</v>
      </c>
      <c r="H69" s="86">
        <v>8000</v>
      </c>
      <c r="I69" s="86">
        <v>8000</v>
      </c>
      <c r="J69" s="86">
        <v>8000</v>
      </c>
      <c r="K69" s="86">
        <v>8000</v>
      </c>
      <c r="L69" s="86">
        <v>6500</v>
      </c>
      <c r="M69" s="86">
        <v>8000</v>
      </c>
      <c r="N69" s="86">
        <v>6500</v>
      </c>
      <c r="O69" s="86">
        <v>6500</v>
      </c>
      <c r="P69" s="86">
        <v>6500</v>
      </c>
      <c r="Q69" s="86">
        <v>6500</v>
      </c>
      <c r="R69" s="86">
        <v>7000</v>
      </c>
      <c r="S69" s="86">
        <v>6500</v>
      </c>
      <c r="T69" s="46">
        <v>7000</v>
      </c>
      <c r="U69" s="46">
        <v>6500</v>
      </c>
      <c r="V69" s="80">
        <v>7000</v>
      </c>
      <c r="W69" s="80">
        <v>6500</v>
      </c>
    </row>
    <row r="70" spans="1:23" x14ac:dyDescent="0.2">
      <c r="A70" s="3">
        <v>6682</v>
      </c>
      <c r="B70" s="25" t="s">
        <v>98</v>
      </c>
      <c r="C70" s="86">
        <v>20000</v>
      </c>
      <c r="D70" s="86">
        <v>0</v>
      </c>
      <c r="E70" s="86">
        <v>0</v>
      </c>
      <c r="F70" s="86">
        <v>0</v>
      </c>
      <c r="G70" s="86">
        <v>0</v>
      </c>
      <c r="H70" s="86">
        <v>2000</v>
      </c>
      <c r="I70" s="86">
        <v>0</v>
      </c>
      <c r="J70" s="86">
        <v>2000</v>
      </c>
      <c r="K70" s="86">
        <v>0</v>
      </c>
      <c r="L70" s="86">
        <v>2000</v>
      </c>
      <c r="M70" s="86">
        <v>0</v>
      </c>
      <c r="N70" s="86">
        <v>0</v>
      </c>
      <c r="O70" s="86">
        <v>0</v>
      </c>
      <c r="P70" s="86">
        <v>0</v>
      </c>
      <c r="Q70" s="86"/>
      <c r="R70" s="86">
        <v>0</v>
      </c>
      <c r="S70" s="86">
        <v>0</v>
      </c>
      <c r="T70" s="46">
        <v>0</v>
      </c>
      <c r="U70" s="46">
        <v>0</v>
      </c>
      <c r="V70" s="80">
        <v>0</v>
      </c>
      <c r="W70" s="80">
        <v>0</v>
      </c>
    </row>
    <row r="71" spans="1:23" x14ac:dyDescent="0.2">
      <c r="A71" s="3"/>
      <c r="B71" s="12" t="s">
        <v>9</v>
      </c>
      <c r="C71" s="30">
        <f t="shared" ref="C71:W71" si="7">SUM(C56:C70)</f>
        <v>125000</v>
      </c>
      <c r="D71" s="30">
        <f t="shared" si="7"/>
        <v>113500</v>
      </c>
      <c r="E71" s="30">
        <f t="shared" si="7"/>
        <v>90700</v>
      </c>
      <c r="F71" s="30">
        <f t="shared" si="7"/>
        <v>104350</v>
      </c>
      <c r="G71" s="30">
        <f t="shared" si="7"/>
        <v>64152.639999999999</v>
      </c>
      <c r="H71" s="30">
        <f>SUM(H56:H70)</f>
        <v>114800</v>
      </c>
      <c r="I71" s="30">
        <f t="shared" si="7"/>
        <v>88205.26999999999</v>
      </c>
      <c r="J71" s="30">
        <f t="shared" si="7"/>
        <v>169800</v>
      </c>
      <c r="K71" s="30">
        <f t="shared" si="7"/>
        <v>308805.39999999997</v>
      </c>
      <c r="L71" s="30">
        <f t="shared" si="7"/>
        <v>170800</v>
      </c>
      <c r="M71" s="30">
        <f t="shared" si="7"/>
        <v>77986.600000000006</v>
      </c>
      <c r="N71" s="30">
        <f t="shared" si="7"/>
        <v>95300</v>
      </c>
      <c r="O71" s="30">
        <f t="shared" si="7"/>
        <v>56041.179999999993</v>
      </c>
      <c r="P71" s="30">
        <f t="shared" si="7"/>
        <v>104300</v>
      </c>
      <c r="Q71" s="30">
        <f t="shared" si="7"/>
        <v>88032.01999999999</v>
      </c>
      <c r="R71" s="30">
        <f t="shared" si="7"/>
        <v>89300</v>
      </c>
      <c r="S71" s="30">
        <f t="shared" si="7"/>
        <v>56977</v>
      </c>
      <c r="T71" s="30">
        <f t="shared" si="7"/>
        <v>80800</v>
      </c>
      <c r="U71" s="30">
        <f t="shared" si="7"/>
        <v>48131.41</v>
      </c>
      <c r="V71" s="30">
        <f t="shared" si="7"/>
        <v>96250</v>
      </c>
      <c r="W71" s="30">
        <f t="shared" si="7"/>
        <v>60381.380000000005</v>
      </c>
    </row>
    <row r="72" spans="1:23" x14ac:dyDescent="0.2">
      <c r="A72" s="1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2"/>
    </row>
    <row r="73" spans="1:23" x14ac:dyDescent="0.2">
      <c r="A73" s="3"/>
      <c r="B73" s="47" t="s">
        <v>99</v>
      </c>
      <c r="C73" s="30">
        <f t="shared" ref="C73:T73" si="8">SUM(C15+C23+C29+C32+C39+C54+C71)</f>
        <v>307000</v>
      </c>
      <c r="D73" s="30">
        <f t="shared" si="8"/>
        <v>268050</v>
      </c>
      <c r="E73" s="30">
        <f t="shared" si="8"/>
        <v>216650</v>
      </c>
      <c r="F73" s="30">
        <f t="shared" si="8"/>
        <v>245560</v>
      </c>
      <c r="G73" s="30">
        <f t="shared" si="8"/>
        <v>182601.8</v>
      </c>
      <c r="H73" s="30">
        <f>SUM(H15+H23+H29+H32+H39+H54+H71)</f>
        <v>297810</v>
      </c>
      <c r="I73" s="30">
        <f t="shared" si="8"/>
        <v>290635.53000000003</v>
      </c>
      <c r="J73" s="30">
        <f t="shared" si="8"/>
        <v>339100</v>
      </c>
      <c r="K73" s="30">
        <f t="shared" si="8"/>
        <v>533259.61999999988</v>
      </c>
      <c r="L73" s="30">
        <f t="shared" si="8"/>
        <v>337160</v>
      </c>
      <c r="M73" s="30">
        <f t="shared" si="8"/>
        <v>274348.65000000002</v>
      </c>
      <c r="N73" s="30">
        <f t="shared" si="8"/>
        <v>268010</v>
      </c>
      <c r="O73" s="30">
        <f t="shared" si="8"/>
        <v>197770.86</v>
      </c>
      <c r="P73" s="30">
        <f t="shared" si="8"/>
        <v>228010</v>
      </c>
      <c r="Q73" s="30">
        <f t="shared" si="8"/>
        <v>214153.3</v>
      </c>
      <c r="R73" s="30">
        <f t="shared" si="8"/>
        <v>192100</v>
      </c>
      <c r="S73" s="30">
        <f t="shared" si="8"/>
        <v>171271.53999999998</v>
      </c>
      <c r="T73" s="30">
        <f t="shared" si="8"/>
        <v>183075</v>
      </c>
      <c r="U73" s="30">
        <f>SUM(U15,U23,U29,U32,U39,U54,U71)</f>
        <v>149388.79999999999</v>
      </c>
      <c r="V73" s="30">
        <f>SUM(V15+V23+V29+V32+V39+V54+V71)</f>
        <v>210725</v>
      </c>
      <c r="W73" s="30">
        <f>SUM(W15+W23+W29+W32+W39+W54+W71)</f>
        <v>180247.66999999998</v>
      </c>
    </row>
    <row r="74" spans="1:23" x14ac:dyDescent="0.2">
      <c r="A74" s="26"/>
    </row>
  </sheetData>
  <mergeCells count="5">
    <mergeCell ref="A65:A66"/>
    <mergeCell ref="A1:W1"/>
    <mergeCell ref="A3:W3"/>
    <mergeCell ref="A42:W42"/>
    <mergeCell ref="A44:W44"/>
  </mergeCells>
  <phoneticPr fontId="0" type="noConversion"/>
  <pageMargins left="0.25" right="0.25" top="0.75" bottom="0.75" header="0.3" footer="0.3"/>
  <pageSetup paperSize="5" scale="84" fitToHeight="0" orientation="landscape" horizontalDpi="4294967293" verticalDpi="1200" r:id="rId1"/>
  <headerFooter alignWithMargins="0"/>
  <rowBreaks count="1" manualBreakCount="1">
    <brk id="41" max="5" man="1"/>
  </rowBreaks>
  <colBreaks count="1" manualBreakCount="1">
    <brk id="9" max="7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5"/>
  <sheetViews>
    <sheetView zoomScale="77" zoomScaleNormal="77" workbookViewId="0">
      <selection activeCell="C42" sqref="C42"/>
    </sheetView>
  </sheetViews>
  <sheetFormatPr defaultRowHeight="12.75" x14ac:dyDescent="0.2"/>
  <cols>
    <col min="2" max="5" width="25.28515625" customWidth="1"/>
    <col min="6" max="7" width="31" customWidth="1"/>
    <col min="8" max="8" width="22.5703125" customWidth="1"/>
    <col min="9" max="9" width="18.7109375" customWidth="1"/>
    <col min="10" max="11" width="23.140625" customWidth="1"/>
    <col min="12" max="12" width="18.7109375" customWidth="1"/>
    <col min="13" max="13" width="19.42578125" customWidth="1"/>
    <col min="14" max="15" width="26.7109375" customWidth="1"/>
    <col min="16" max="16" width="15.140625" style="90" customWidth="1"/>
  </cols>
  <sheetData>
    <row r="1" spans="1:23" x14ac:dyDescent="0.2">
      <c r="A1" s="195" t="s">
        <v>216</v>
      </c>
      <c r="B1" s="205"/>
      <c r="C1" s="8"/>
      <c r="D1" s="8"/>
      <c r="E1" s="8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54"/>
    </row>
    <row r="3" spans="1:23" x14ac:dyDescent="0.2">
      <c r="A3" s="203" t="s">
        <v>264</v>
      </c>
      <c r="B3" s="189"/>
      <c r="C3" s="189"/>
      <c r="D3" s="189"/>
      <c r="E3" s="189"/>
      <c r="F3" s="189"/>
      <c r="P3"/>
    </row>
    <row r="4" spans="1:2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1"/>
    </row>
    <row r="5" spans="1:23" x14ac:dyDescent="0.2">
      <c r="A5" s="1" t="s">
        <v>0</v>
      </c>
      <c r="B5" s="1" t="s">
        <v>1</v>
      </c>
      <c r="C5" s="1" t="s">
        <v>226</v>
      </c>
      <c r="D5" s="1" t="s">
        <v>235</v>
      </c>
      <c r="E5" s="1" t="s">
        <v>244</v>
      </c>
      <c r="F5" s="1" t="s">
        <v>167</v>
      </c>
      <c r="G5" s="1" t="s">
        <v>223</v>
      </c>
      <c r="H5" s="1" t="s">
        <v>148</v>
      </c>
      <c r="I5" s="1" t="s">
        <v>185</v>
      </c>
      <c r="J5" s="1" t="s">
        <v>137</v>
      </c>
      <c r="K5" s="1" t="s">
        <v>166</v>
      </c>
      <c r="L5" s="1" t="s">
        <v>147</v>
      </c>
      <c r="M5" s="1" t="s">
        <v>146</v>
      </c>
      <c r="N5" s="1" t="s">
        <v>144</v>
      </c>
      <c r="O5" s="1" t="s">
        <v>135</v>
      </c>
      <c r="P5" s="55" t="s">
        <v>125</v>
      </c>
    </row>
    <row r="6" spans="1:23" x14ac:dyDescent="0.2">
      <c r="K6">
        <v>0</v>
      </c>
      <c r="P6"/>
    </row>
    <row r="7" spans="1:23" x14ac:dyDescent="0.2">
      <c r="A7" s="9">
        <v>6690</v>
      </c>
      <c r="B7" s="27" t="s">
        <v>71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99">
        <v>0</v>
      </c>
      <c r="O7" s="99">
        <v>0</v>
      </c>
      <c r="P7" s="29">
        <v>0</v>
      </c>
    </row>
    <row r="8" spans="1:23" x14ac:dyDescent="0.2">
      <c r="A8" s="9">
        <v>6700</v>
      </c>
      <c r="B8" s="27" t="s">
        <v>68</v>
      </c>
      <c r="C8" s="27">
        <v>0</v>
      </c>
      <c r="D8" s="27">
        <v>1500</v>
      </c>
      <c r="E8" s="27">
        <v>1500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99">
        <v>0</v>
      </c>
      <c r="O8" s="99">
        <v>1299.94</v>
      </c>
      <c r="P8" s="29">
        <v>2000</v>
      </c>
    </row>
    <row r="9" spans="1:23" x14ac:dyDescent="0.2">
      <c r="A9" s="9">
        <v>6701</v>
      </c>
      <c r="B9" s="27" t="s">
        <v>87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99">
        <v>0</v>
      </c>
      <c r="O9" s="99">
        <v>0</v>
      </c>
      <c r="P9" s="29">
        <v>0</v>
      </c>
    </row>
    <row r="10" spans="1:23" x14ac:dyDescent="0.2">
      <c r="A10" s="9">
        <v>6702</v>
      </c>
      <c r="B10" s="27" t="s">
        <v>116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99">
        <v>0</v>
      </c>
      <c r="O10" s="99">
        <v>0</v>
      </c>
      <c r="P10" s="29">
        <v>0</v>
      </c>
    </row>
    <row r="11" spans="1:23" x14ac:dyDescent="0.2">
      <c r="A11" s="9">
        <v>6703</v>
      </c>
      <c r="B11" s="27" t="s">
        <v>88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99">
        <v>0</v>
      </c>
      <c r="O11" s="99">
        <v>0</v>
      </c>
      <c r="P11" s="29">
        <v>90000</v>
      </c>
    </row>
    <row r="12" spans="1:23" x14ac:dyDescent="0.2">
      <c r="A12" s="9">
        <v>6704</v>
      </c>
      <c r="B12" s="27" t="s">
        <v>89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103">
        <v>200000</v>
      </c>
      <c r="K12" s="103">
        <v>0</v>
      </c>
      <c r="L12" s="27">
        <v>0</v>
      </c>
      <c r="M12" s="27">
        <v>0</v>
      </c>
      <c r="N12" s="99">
        <v>0</v>
      </c>
      <c r="O12" s="99">
        <v>0</v>
      </c>
      <c r="P12" s="29">
        <v>0</v>
      </c>
    </row>
    <row r="13" spans="1:23" x14ac:dyDescent="0.2">
      <c r="A13" s="9">
        <v>6705</v>
      </c>
      <c r="B13" s="27" t="s">
        <v>90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99">
        <v>0</v>
      </c>
      <c r="O13" s="99">
        <v>0</v>
      </c>
      <c r="P13" s="29">
        <v>0</v>
      </c>
    </row>
    <row r="14" spans="1:23" x14ac:dyDescent="0.2">
      <c r="A14" s="9">
        <v>6706</v>
      </c>
      <c r="B14" s="27" t="s">
        <v>104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99">
        <v>0</v>
      </c>
      <c r="O14" s="99">
        <v>0</v>
      </c>
      <c r="P14" s="29">
        <v>0</v>
      </c>
    </row>
    <row r="15" spans="1:23" x14ac:dyDescent="0.2">
      <c r="A15" s="9">
        <v>6710</v>
      </c>
      <c r="B15" s="27" t="s">
        <v>109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99">
        <v>0</v>
      </c>
      <c r="O15" s="99">
        <v>0</v>
      </c>
      <c r="P15" s="29">
        <v>0</v>
      </c>
    </row>
    <row r="16" spans="1:23" x14ac:dyDescent="0.2">
      <c r="A16" s="9">
        <v>6720</v>
      </c>
      <c r="B16" s="27" t="s">
        <v>105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8100</v>
      </c>
      <c r="N16" s="99">
        <v>0</v>
      </c>
      <c r="O16" s="99">
        <v>0</v>
      </c>
      <c r="P16" s="29">
        <v>0</v>
      </c>
    </row>
    <row r="17" spans="1:19" x14ac:dyDescent="0.2">
      <c r="A17" s="9">
        <v>6730</v>
      </c>
      <c r="B17" s="27" t="s">
        <v>106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12500</v>
      </c>
      <c r="J17" s="27">
        <v>0</v>
      </c>
      <c r="K17" s="27">
        <v>0</v>
      </c>
      <c r="L17" s="27">
        <v>0</v>
      </c>
      <c r="M17" s="27">
        <v>0</v>
      </c>
      <c r="N17" s="99">
        <v>0</v>
      </c>
      <c r="O17" s="99">
        <v>0</v>
      </c>
      <c r="P17" s="29">
        <v>0</v>
      </c>
    </row>
    <row r="18" spans="1:19" x14ac:dyDescent="0.2">
      <c r="A18" s="9">
        <v>6740</v>
      </c>
      <c r="B18" s="27" t="s">
        <v>121</v>
      </c>
      <c r="C18" s="27">
        <v>15000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99">
        <v>0</v>
      </c>
      <c r="O18" s="99">
        <v>0</v>
      </c>
      <c r="P18" s="29">
        <v>10000</v>
      </c>
    </row>
    <row r="19" spans="1:19" x14ac:dyDescent="0.2">
      <c r="A19" s="9">
        <v>6750</v>
      </c>
      <c r="B19" s="27" t="s">
        <v>134</v>
      </c>
      <c r="C19" s="27">
        <v>1000000</v>
      </c>
      <c r="D19" s="27">
        <v>650000</v>
      </c>
      <c r="E19" s="27">
        <v>682000</v>
      </c>
      <c r="F19" s="27">
        <v>779000</v>
      </c>
      <c r="G19" s="27">
        <v>607814.80000000005</v>
      </c>
      <c r="H19" s="85">
        <v>950000</v>
      </c>
      <c r="I19" s="85">
        <v>155250</v>
      </c>
      <c r="J19" s="103">
        <v>950000</v>
      </c>
      <c r="K19" s="103">
        <v>0</v>
      </c>
      <c r="L19" s="103">
        <v>950000</v>
      </c>
      <c r="M19" s="103">
        <v>102755</v>
      </c>
      <c r="N19" s="99">
        <v>0</v>
      </c>
      <c r="O19" s="99">
        <v>0</v>
      </c>
      <c r="P19" s="29"/>
    </row>
    <row r="20" spans="1:19" x14ac:dyDescent="0.2">
      <c r="A20" s="3"/>
      <c r="B20" s="12" t="s">
        <v>9</v>
      </c>
      <c r="C20" s="100">
        <f t="shared" ref="C20:O20" si="0">SUM(C7:C19)</f>
        <v>1015000</v>
      </c>
      <c r="D20" s="100">
        <f t="shared" si="0"/>
        <v>651500</v>
      </c>
      <c r="E20" s="100">
        <f t="shared" si="0"/>
        <v>683500</v>
      </c>
      <c r="F20" s="100">
        <f t="shared" si="0"/>
        <v>779000</v>
      </c>
      <c r="G20" s="100">
        <f t="shared" si="0"/>
        <v>607814.80000000005</v>
      </c>
      <c r="H20" s="100">
        <f t="shared" si="0"/>
        <v>950000</v>
      </c>
      <c r="I20" s="100">
        <f>SUM(I7:I19)</f>
        <v>167750</v>
      </c>
      <c r="J20" s="100">
        <f t="shared" si="0"/>
        <v>1150000</v>
      </c>
      <c r="K20" s="100">
        <f t="shared" si="0"/>
        <v>0</v>
      </c>
      <c r="L20" s="100">
        <f t="shared" si="0"/>
        <v>950000</v>
      </c>
      <c r="M20" s="100">
        <f t="shared" si="0"/>
        <v>110855</v>
      </c>
      <c r="N20" s="100">
        <f t="shared" si="0"/>
        <v>0</v>
      </c>
      <c r="O20" s="100">
        <f t="shared" si="0"/>
        <v>1299.94</v>
      </c>
      <c r="P20" s="30">
        <f>SUM(P7:P18)</f>
        <v>102000</v>
      </c>
    </row>
    <row r="21" spans="1:19" x14ac:dyDescent="0.2">
      <c r="P21"/>
    </row>
    <row r="22" spans="1:19" x14ac:dyDescent="0.2">
      <c r="A22" s="204" t="s">
        <v>93</v>
      </c>
      <c r="B22" s="204"/>
      <c r="C22" s="204"/>
      <c r="D22" s="204"/>
      <c r="E22" s="204"/>
      <c r="F22" s="204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1:19" x14ac:dyDescent="0.2">
      <c r="A23" s="32">
        <v>6730</v>
      </c>
      <c r="B23" s="15" t="s">
        <v>72</v>
      </c>
      <c r="C23" s="3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98">
        <v>0</v>
      </c>
      <c r="O23" s="98">
        <v>0</v>
      </c>
      <c r="P23" s="35">
        <v>0</v>
      </c>
    </row>
    <row r="24" spans="1:19" x14ac:dyDescent="0.2">
      <c r="A24" s="32">
        <v>6770</v>
      </c>
      <c r="B24" s="15" t="s">
        <v>108</v>
      </c>
      <c r="C24" s="3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98">
        <v>0</v>
      </c>
      <c r="O24" s="98">
        <v>0</v>
      </c>
      <c r="P24" s="35">
        <v>0</v>
      </c>
    </row>
    <row r="25" spans="1:19" x14ac:dyDescent="0.2">
      <c r="A25" s="32">
        <v>6780</v>
      </c>
      <c r="B25" s="15" t="s">
        <v>151</v>
      </c>
      <c r="C25" s="3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30000</v>
      </c>
      <c r="K25" s="15">
        <v>0</v>
      </c>
      <c r="L25" s="15"/>
      <c r="M25" s="15">
        <v>0</v>
      </c>
      <c r="N25" s="98"/>
      <c r="O25" s="98"/>
      <c r="P25" s="35"/>
    </row>
    <row r="26" spans="1:19" x14ac:dyDescent="0.2">
      <c r="A26" s="3"/>
      <c r="B26" s="22" t="s">
        <v>9</v>
      </c>
      <c r="C26" s="39">
        <f t="shared" ref="C26:K26" si="1">SUM(C23:C25)</f>
        <v>0</v>
      </c>
      <c r="D26" s="64">
        <f t="shared" si="1"/>
        <v>0</v>
      </c>
      <c r="E26" s="39">
        <f t="shared" si="1"/>
        <v>0</v>
      </c>
      <c r="F26" s="64">
        <f t="shared" si="1"/>
        <v>0</v>
      </c>
      <c r="G26" s="64">
        <f t="shared" si="1"/>
        <v>0</v>
      </c>
      <c r="H26" s="64">
        <f t="shared" si="1"/>
        <v>0</v>
      </c>
      <c r="I26" s="64">
        <f t="shared" si="1"/>
        <v>0</v>
      </c>
      <c r="J26" s="64">
        <f t="shared" si="1"/>
        <v>30000</v>
      </c>
      <c r="K26" s="64">
        <f t="shared" si="1"/>
        <v>0</v>
      </c>
      <c r="L26" s="64">
        <f>SUM(L23:L24)</f>
        <v>0</v>
      </c>
      <c r="M26" s="64">
        <f>SUM(M23:M24)</f>
        <v>0</v>
      </c>
      <c r="N26" s="64">
        <f>SUM(N23:N24)</f>
        <v>0</v>
      </c>
      <c r="O26" s="64">
        <f>SUM(O23:O24)</f>
        <v>0</v>
      </c>
      <c r="P26" s="64">
        <f>SUM(P23:P24)</f>
        <v>0</v>
      </c>
    </row>
    <row r="27" spans="1:19" x14ac:dyDescent="0.2">
      <c r="A27" s="207" t="s">
        <v>73</v>
      </c>
      <c r="B27" s="208"/>
      <c r="C27" s="30">
        <f t="shared" ref="C27:M27" si="2">SUM(C20+C26)</f>
        <v>1015000</v>
      </c>
      <c r="D27" s="100">
        <f t="shared" si="2"/>
        <v>651500</v>
      </c>
      <c r="E27" s="30">
        <f t="shared" si="2"/>
        <v>683500</v>
      </c>
      <c r="F27" s="100">
        <f t="shared" si="2"/>
        <v>779000</v>
      </c>
      <c r="G27" s="100">
        <f t="shared" si="2"/>
        <v>607814.80000000005</v>
      </c>
      <c r="H27" s="100">
        <f t="shared" si="2"/>
        <v>950000</v>
      </c>
      <c r="I27" s="100">
        <f>SUM(I20+I26)</f>
        <v>167750</v>
      </c>
      <c r="J27" s="100">
        <f t="shared" si="2"/>
        <v>1180000</v>
      </c>
      <c r="K27" s="100">
        <f t="shared" si="2"/>
        <v>0</v>
      </c>
      <c r="L27" s="100">
        <f t="shared" si="2"/>
        <v>950000</v>
      </c>
      <c r="M27" s="100">
        <f t="shared" si="2"/>
        <v>110855</v>
      </c>
      <c r="N27" s="100">
        <f>SUM(N17+N23)</f>
        <v>0</v>
      </c>
      <c r="O27" s="100">
        <f>SUM(O17+O23)</f>
        <v>0</v>
      </c>
      <c r="P27" s="30">
        <f>SUM(P17+P23)</f>
        <v>0</v>
      </c>
    </row>
    <row r="28" spans="1:19" x14ac:dyDescent="0.2">
      <c r="C28" s="90"/>
      <c r="P28"/>
    </row>
    <row r="29" spans="1:19" x14ac:dyDescent="0.2">
      <c r="A29" s="3">
        <v>6790</v>
      </c>
      <c r="B29" s="9" t="s">
        <v>158</v>
      </c>
      <c r="C29" s="29">
        <v>82000</v>
      </c>
      <c r="D29" s="9">
        <v>78150</v>
      </c>
      <c r="E29" s="9">
        <v>78150</v>
      </c>
      <c r="F29" s="109">
        <v>79250</v>
      </c>
      <c r="G29" s="109">
        <v>79250</v>
      </c>
      <c r="H29" s="109">
        <v>85000</v>
      </c>
      <c r="I29" s="109">
        <v>82981.17</v>
      </c>
      <c r="J29" s="64"/>
      <c r="K29" s="64"/>
      <c r="L29" s="64"/>
      <c r="M29" s="64"/>
      <c r="N29" s="64"/>
      <c r="O29" s="64"/>
      <c r="P29" s="64"/>
    </row>
    <row r="30" spans="1:19" x14ac:dyDescent="0.2">
      <c r="A30" s="3"/>
      <c r="B30" s="9"/>
      <c r="C30" s="29"/>
      <c r="D30" s="9"/>
      <c r="E30" s="9"/>
      <c r="F30" s="9"/>
      <c r="G30" s="9"/>
      <c r="H30" s="108"/>
      <c r="I30" s="107"/>
      <c r="J30" s="64"/>
      <c r="K30" s="64"/>
      <c r="L30" s="64"/>
      <c r="M30" s="64"/>
      <c r="N30" s="64"/>
      <c r="O30" s="64"/>
      <c r="P30" s="64"/>
    </row>
    <row r="31" spans="1:19" x14ac:dyDescent="0.2">
      <c r="A31" s="207" t="s">
        <v>159</v>
      </c>
      <c r="B31" s="208"/>
      <c r="C31" s="108">
        <f t="shared" ref="C31:O31" si="3">SUM(C29+C30)</f>
        <v>82000</v>
      </c>
      <c r="D31" s="108">
        <f t="shared" si="3"/>
        <v>78150</v>
      </c>
      <c r="E31" s="108">
        <f t="shared" si="3"/>
        <v>78150</v>
      </c>
      <c r="F31" s="108">
        <f t="shared" si="3"/>
        <v>79250</v>
      </c>
      <c r="G31" s="108">
        <f t="shared" si="3"/>
        <v>79250</v>
      </c>
      <c r="H31" s="108">
        <f t="shared" si="3"/>
        <v>85000</v>
      </c>
      <c r="I31" s="108">
        <f t="shared" si="3"/>
        <v>82981.17</v>
      </c>
      <c r="J31" s="108">
        <f t="shared" si="3"/>
        <v>0</v>
      </c>
      <c r="K31" s="108">
        <f t="shared" si="3"/>
        <v>0</v>
      </c>
      <c r="L31" s="108">
        <f t="shared" si="3"/>
        <v>0</v>
      </c>
      <c r="M31" s="108">
        <f t="shared" si="3"/>
        <v>0</v>
      </c>
      <c r="N31" s="108">
        <f t="shared" si="3"/>
        <v>0</v>
      </c>
      <c r="O31" s="108">
        <f t="shared" si="3"/>
        <v>0</v>
      </c>
      <c r="P31" s="30">
        <f>SUM(P20+P26)</f>
        <v>102000</v>
      </c>
    </row>
    <row r="32" spans="1:19" x14ac:dyDescent="0.2">
      <c r="C32" s="90"/>
    </row>
    <row r="33" spans="1:16" x14ac:dyDescent="0.2">
      <c r="A33" s="207" t="s">
        <v>164</v>
      </c>
      <c r="B33" s="208"/>
      <c r="C33" s="30">
        <f>SUM('General Fund Wages'!C45+'General Fund Supplies'!C35+'General Fund ServicesandCharges'!C73+'GF Capital, Debt, and Summary '!C27+'GF Capital, Debt, and Summary '!C31)</f>
        <v>1711072</v>
      </c>
      <c r="D33" s="30">
        <f>SUM('General Fund Wages'!D45+'General Fund Supplies'!D35+'General Fund ServicesandCharges'!D73+'GF Capital, Debt, and Summary '!D27+'GF Capital, Debt, and Summary '!D31)</f>
        <v>1280435</v>
      </c>
      <c r="E33" s="30">
        <f>SUM('General Fund Wages'!E45+'General Fund Supplies'!E35+'General Fund ServicesandCharges'!E73+'GF Capital, Debt, and Summary '!E27+'GF Capital, Debt, and Summary '!E31)</f>
        <v>1223155</v>
      </c>
      <c r="F33" s="30">
        <f>SUM('General Fund Wages'!F45+'General Fund Supplies'!F35+'General Fund ServicesandCharges'!F73+'GF Capital, Debt, and Summary '!F27+'GF Capital, Debt, and Summary '!F31)</f>
        <v>1424446</v>
      </c>
      <c r="G33" s="30">
        <f>SUM('General Fund Wages'!G45+'General Fund Supplies'!G35+'General Fund ServicesandCharges'!G73+'GF Capital, Debt, and Summary '!G27+'GF Capital, Debt, and Summary '!G31)</f>
        <v>1089024.72</v>
      </c>
      <c r="H33" s="30">
        <f>SUM('General Fund Wages'!H45+'General Fund Supplies'!H35+'General Fund ServicesandCharges'!I73+'GF Capital, Debt, and Summary '!H27+'GF Capital, Debt, and Summary '!H31)</f>
        <v>1635635.53</v>
      </c>
      <c r="I33" s="30">
        <f>SUM('General Fund Wages'!I45+'General Fund Supplies'!I35+'General Fund ServicesandCharges'!I73+'GF Capital, Debt, and Summary '!I27+'GF Capital, Debt, and Summary '!I31)</f>
        <v>827646.37</v>
      </c>
      <c r="J33" s="30">
        <f>SUM('General Fund Wages'!J45+'General Fund Supplies'!J35+'General Fund ServicesandCharges'!J73+'GF Capital, Debt, and Summary '!J27+'GF Capital, Debt, and Summary '!J31)</f>
        <v>1807750</v>
      </c>
      <c r="K33" s="30">
        <f>SUM('General Fund Wages'!K45+'General Fund Supplies'!K35+'General Fund ServicesandCharges'!K73+'GF Capital, Debt, and Summary '!K27+'GF Capital, Debt, and Summary '!K31)</f>
        <v>826099.03999999992</v>
      </c>
      <c r="L33" s="30">
        <f>SUM('General Fund Wages'!L45+'General Fund Supplies'!L35+'General Fund ServicesandCharges'!L73+'GF Capital, Debt, and Summary '!L27+'GF Capital, Debt, and Summary '!L31)</f>
        <v>1563185</v>
      </c>
      <c r="M33" s="30">
        <f>SUM('General Fund Wages'!M45+'General Fund Supplies'!M35+'General Fund ServicesandCharges'!M73+'GF Capital, Debt, and Summary '!M27+'GF Capital, Debt, and Summary '!M31)</f>
        <v>653143.16</v>
      </c>
      <c r="N33" s="30">
        <f>SUM('General Fund Wages'!N45+'General Fund Supplies'!N35+'General Fund ServicesandCharges'!N73+'GF Capital, Debt, and Summary '!N27+'GF Capital, Debt, and Summary '!N31)</f>
        <v>546060</v>
      </c>
      <c r="O33" s="30">
        <f>SUM('General Fund Wages'!O45+'General Fund Supplies'!O35+'General Fund ServicesandCharges'!O73+'GF Capital, Debt, and Summary '!O27+'GF Capital, Debt, and Summary '!O31)</f>
        <v>441297.58999999997</v>
      </c>
      <c r="P33" s="30" t="e">
        <f>SUM('General Fund Wages'!Q45+'General Fund Supplies'!Q35+'General Fund ServicesandCharges'!Q73+#REF!)</f>
        <v>#REF!</v>
      </c>
    </row>
    <row r="36" spans="1:16" x14ac:dyDescent="0.2">
      <c r="A36" s="28" t="s">
        <v>74</v>
      </c>
    </row>
    <row r="37" spans="1:16" x14ac:dyDescent="0.2">
      <c r="A37" s="28"/>
      <c r="B37" s="7" t="s">
        <v>168</v>
      </c>
      <c r="C37" s="7"/>
      <c r="D37" s="7"/>
      <c r="E37" s="7"/>
    </row>
    <row r="38" spans="1:16" x14ac:dyDescent="0.2">
      <c r="P38"/>
    </row>
    <row r="39" spans="1:16" x14ac:dyDescent="0.2">
      <c r="A39" s="23"/>
      <c r="B39" s="24"/>
      <c r="C39" s="72"/>
      <c r="D39" s="72"/>
      <c r="E39" s="72"/>
      <c r="F39" s="72"/>
      <c r="G39" s="72"/>
      <c r="H39" s="14" t="s">
        <v>148</v>
      </c>
      <c r="I39" s="14"/>
      <c r="J39" s="14" t="s">
        <v>137</v>
      </c>
      <c r="K39" s="14"/>
      <c r="L39" s="14" t="s">
        <v>147</v>
      </c>
      <c r="M39" s="14" t="s">
        <v>146</v>
      </c>
      <c r="N39" s="14" t="s">
        <v>144</v>
      </c>
      <c r="O39" s="14" t="s">
        <v>135</v>
      </c>
      <c r="P39" s="73" t="s">
        <v>127</v>
      </c>
    </row>
    <row r="40" spans="1:16" x14ac:dyDescent="0.2">
      <c r="A40" s="206" t="s">
        <v>2</v>
      </c>
      <c r="B40" s="181"/>
      <c r="C40" s="63">
        <f>SUM('General Fund Revenues'!D29)</f>
        <v>1269250</v>
      </c>
      <c r="D40" s="63">
        <f>SUM('General Fund Revenues'!E29)</f>
        <v>1163750</v>
      </c>
      <c r="E40" s="63">
        <f>SUM('General Fund Revenues'!F29)</f>
        <v>1206100</v>
      </c>
      <c r="F40" s="63">
        <f>SUM('General Fund Revenues'!G29)</f>
        <v>768776</v>
      </c>
      <c r="G40" s="63">
        <f>SUM('General Fund Revenues'!H29)</f>
        <v>744830.04</v>
      </c>
      <c r="H40" s="63">
        <f>SUM('General Fund Revenues'!I29)</f>
        <v>1612750</v>
      </c>
      <c r="I40" s="63">
        <f>SUM('General Fund Revenues'!J29)</f>
        <v>720815.12</v>
      </c>
      <c r="J40" s="63">
        <f>'General Fund Revenues'!K29</f>
        <v>1781750</v>
      </c>
      <c r="K40" s="63">
        <f>'General Fund Revenues'!L29</f>
        <v>1831006.4700000002</v>
      </c>
      <c r="L40" s="63">
        <f>'General Fund Revenues'!M29</f>
        <v>1563750</v>
      </c>
      <c r="M40" s="63">
        <f>'General Fund Revenues'!N29</f>
        <v>586811.48</v>
      </c>
      <c r="N40" s="63">
        <f>'General Fund Revenues'!P29</f>
        <v>506616.64999999997</v>
      </c>
      <c r="O40" s="39">
        <v>506616.64999999997</v>
      </c>
      <c r="P40" s="63">
        <f>'General Fund Revenues'!R29</f>
        <v>502148</v>
      </c>
    </row>
    <row r="41" spans="1:16" x14ac:dyDescent="0.2">
      <c r="A41" s="206" t="s">
        <v>54</v>
      </c>
      <c r="B41" s="181"/>
      <c r="C41" s="63">
        <f>C33</f>
        <v>1711072</v>
      </c>
      <c r="D41" s="63">
        <f>D33</f>
        <v>1280435</v>
      </c>
      <c r="E41" s="63">
        <f>E33</f>
        <v>1223155</v>
      </c>
      <c r="F41" s="63">
        <f t="shared" ref="F41:P41" si="4">F33</f>
        <v>1424446</v>
      </c>
      <c r="G41" s="63">
        <f t="shared" si="4"/>
        <v>1089024.72</v>
      </c>
      <c r="H41" s="63">
        <f t="shared" si="4"/>
        <v>1635635.53</v>
      </c>
      <c r="I41" s="63">
        <f>I33</f>
        <v>827646.37</v>
      </c>
      <c r="J41" s="63">
        <f t="shared" si="4"/>
        <v>1807750</v>
      </c>
      <c r="K41" s="63">
        <f t="shared" si="4"/>
        <v>826099.03999999992</v>
      </c>
      <c r="L41" s="63">
        <f t="shared" si="4"/>
        <v>1563185</v>
      </c>
      <c r="M41" s="63">
        <f t="shared" si="4"/>
        <v>653143.16</v>
      </c>
      <c r="N41" s="63">
        <f t="shared" si="4"/>
        <v>546060</v>
      </c>
      <c r="O41" s="30">
        <v>442597.52999999997</v>
      </c>
      <c r="P41" s="63" t="e">
        <f t="shared" si="4"/>
        <v>#REF!</v>
      </c>
    </row>
    <row r="42" spans="1:16" x14ac:dyDescent="0.2">
      <c r="A42" s="206" t="s">
        <v>91</v>
      </c>
      <c r="B42" s="181"/>
      <c r="C42" s="46">
        <f>(C40-C41)</f>
        <v>-441822</v>
      </c>
      <c r="D42" s="46">
        <f>(D40-D41)</f>
        <v>-116685</v>
      </c>
      <c r="E42" s="46">
        <f>(E40-E41)</f>
        <v>-17055</v>
      </c>
      <c r="F42" s="46">
        <f t="shared" ref="F42:P42" si="5">(F40-F41)</f>
        <v>-655670</v>
      </c>
      <c r="G42" s="46">
        <f t="shared" si="5"/>
        <v>-344194.67999999993</v>
      </c>
      <c r="H42" s="46">
        <f t="shared" si="5"/>
        <v>-22885.530000000028</v>
      </c>
      <c r="I42" s="46">
        <f>(I40-I41)</f>
        <v>-106831.25</v>
      </c>
      <c r="J42" s="46">
        <f t="shared" si="5"/>
        <v>-26000</v>
      </c>
      <c r="K42" s="46">
        <f t="shared" si="5"/>
        <v>1004907.4300000003</v>
      </c>
      <c r="L42" s="46">
        <f t="shared" si="5"/>
        <v>565</v>
      </c>
      <c r="M42" s="46">
        <f t="shared" si="5"/>
        <v>-66331.680000000051</v>
      </c>
      <c r="N42" s="46">
        <f t="shared" si="5"/>
        <v>-39443.350000000035</v>
      </c>
      <c r="O42" s="46">
        <f>O40-O41</f>
        <v>64019.119999999995</v>
      </c>
      <c r="P42" s="46" t="e">
        <f t="shared" si="5"/>
        <v>#REF!</v>
      </c>
    </row>
    <row r="44" spans="1:16" x14ac:dyDescent="0.2">
      <c r="I44" s="90"/>
    </row>
    <row r="45" spans="1:16" x14ac:dyDescent="0.2">
      <c r="I45" s="90"/>
    </row>
  </sheetData>
  <mergeCells count="9">
    <mergeCell ref="A3:F3"/>
    <mergeCell ref="A22:F22"/>
    <mergeCell ref="A1:B1"/>
    <mergeCell ref="A41:B41"/>
    <mergeCell ref="A42:B42"/>
    <mergeCell ref="A27:B27"/>
    <mergeCell ref="A31:B31"/>
    <mergeCell ref="A33:B33"/>
    <mergeCell ref="A40:B40"/>
  </mergeCells>
  <pageMargins left="0.7" right="0.7" top="0.75" bottom="0.75" header="0.3" footer="0.3"/>
  <pageSetup paperSize="5" scale="84" orientation="landscape" r:id="rId1"/>
  <rowBreaks count="1" manualBreakCount="1">
    <brk id="16" max="4" man="1"/>
  </rowBreaks>
  <colBreaks count="1" manualBreakCount="1">
    <brk id="5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91B2-3C7F-4191-8774-830A61AB05C2}">
  <dimension ref="A1:I32"/>
  <sheetViews>
    <sheetView topLeftCell="A4" workbookViewId="0">
      <selection activeCell="I7" sqref="I7"/>
    </sheetView>
  </sheetViews>
  <sheetFormatPr defaultRowHeight="12.75" x14ac:dyDescent="0.2"/>
  <cols>
    <col min="1" max="1" width="46.5703125" customWidth="1"/>
    <col min="2" max="2" width="19" customWidth="1"/>
    <col min="3" max="3" width="15.42578125" customWidth="1"/>
    <col min="4" max="4" width="14.28515625" customWidth="1"/>
    <col min="5" max="5" width="13.140625" customWidth="1"/>
    <col min="6" max="7" width="16.140625" customWidth="1"/>
    <col min="8" max="8" width="20.140625" customWidth="1"/>
    <col min="9" max="9" width="22.85546875" customWidth="1"/>
  </cols>
  <sheetData>
    <row r="1" spans="1:9" ht="18.75" x14ac:dyDescent="0.3">
      <c r="A1" s="209" t="s">
        <v>186</v>
      </c>
      <c r="B1" s="209"/>
      <c r="C1" s="209"/>
      <c r="D1" s="209"/>
      <c r="E1" s="209"/>
      <c r="F1" s="209"/>
      <c r="G1" s="123"/>
    </row>
    <row r="2" spans="1:9" ht="18.75" x14ac:dyDescent="0.3">
      <c r="A2" s="123"/>
      <c r="B2" s="123"/>
      <c r="C2" s="123"/>
      <c r="D2" s="123"/>
      <c r="E2" s="123"/>
      <c r="F2" s="123"/>
      <c r="G2" s="123"/>
    </row>
    <row r="4" spans="1:9" ht="30.75" thickBot="1" x14ac:dyDescent="0.3">
      <c r="A4" s="124" t="s">
        <v>187</v>
      </c>
      <c r="B4" s="124" t="s">
        <v>188</v>
      </c>
      <c r="C4" s="124" t="s">
        <v>230</v>
      </c>
      <c r="D4" s="124" t="s">
        <v>234</v>
      </c>
      <c r="E4" s="124" t="s">
        <v>189</v>
      </c>
      <c r="F4" s="124" t="s">
        <v>190</v>
      </c>
      <c r="G4" s="135" t="s">
        <v>252</v>
      </c>
      <c r="H4" s="135" t="s">
        <v>251</v>
      </c>
      <c r="I4" s="135" t="s">
        <v>253</v>
      </c>
    </row>
    <row r="5" spans="1:9" x14ac:dyDescent="0.2">
      <c r="A5" s="125" t="s">
        <v>191</v>
      </c>
      <c r="B5" s="126">
        <v>4</v>
      </c>
      <c r="C5" s="127">
        <v>6.5</v>
      </c>
      <c r="D5" s="128">
        <v>7</v>
      </c>
      <c r="E5" s="126">
        <f>ROUND(B5*$B$24, 2)</f>
        <v>7.69</v>
      </c>
      <c r="F5" s="126">
        <f>E5-D5</f>
        <v>0.69000000000000039</v>
      </c>
      <c r="G5" s="159">
        <f>D5*1.08</f>
        <v>7.5600000000000005</v>
      </c>
      <c r="H5" s="136">
        <v>7</v>
      </c>
      <c r="I5" s="160">
        <f>((H5-D5)/D5)*100</f>
        <v>0</v>
      </c>
    </row>
    <row r="6" spans="1:9" x14ac:dyDescent="0.2">
      <c r="A6" s="3" t="s">
        <v>192</v>
      </c>
      <c r="B6" s="129">
        <v>25</v>
      </c>
      <c r="C6" s="127">
        <v>37</v>
      </c>
      <c r="D6" s="128">
        <v>38</v>
      </c>
      <c r="E6" s="129">
        <f t="shared" ref="E6:E15" si="0">ROUND(B6*$B$24, 2)</f>
        <v>48.06</v>
      </c>
      <c r="F6" s="129">
        <f>E6-D6</f>
        <v>10.060000000000002</v>
      </c>
      <c r="G6" s="159">
        <f t="shared" ref="G6:G15" si="1">D6*1.08</f>
        <v>41.040000000000006</v>
      </c>
      <c r="H6" s="136">
        <v>40</v>
      </c>
      <c r="I6" s="160">
        <f t="shared" ref="I6:I17" si="2">((H6-D6)/D6)*100</f>
        <v>5.2631578947368416</v>
      </c>
    </row>
    <row r="7" spans="1:9" x14ac:dyDescent="0.2">
      <c r="A7" s="3" t="s">
        <v>193</v>
      </c>
      <c r="B7" s="129">
        <v>50</v>
      </c>
      <c r="C7" s="127">
        <v>74</v>
      </c>
      <c r="D7" s="128">
        <v>80</v>
      </c>
      <c r="E7" s="129">
        <f t="shared" si="0"/>
        <v>96.11</v>
      </c>
      <c r="F7" s="126">
        <f t="shared" ref="F7:F15" si="3">E7-D7</f>
        <v>16.11</v>
      </c>
      <c r="G7" s="159">
        <f t="shared" si="1"/>
        <v>86.4</v>
      </c>
      <c r="H7" s="136">
        <v>85</v>
      </c>
      <c r="I7" s="160">
        <f t="shared" si="2"/>
        <v>6.25</v>
      </c>
    </row>
    <row r="8" spans="1:9" x14ac:dyDescent="0.2">
      <c r="A8" s="3" t="s">
        <v>194</v>
      </c>
      <c r="B8" s="129">
        <v>70</v>
      </c>
      <c r="C8" s="127">
        <v>110</v>
      </c>
      <c r="D8" s="128">
        <v>119</v>
      </c>
      <c r="E8" s="129">
        <f t="shared" si="0"/>
        <v>134.56</v>
      </c>
      <c r="F8" s="129">
        <f t="shared" si="3"/>
        <v>15.560000000000002</v>
      </c>
      <c r="G8" s="159">
        <f t="shared" si="1"/>
        <v>128.52000000000001</v>
      </c>
      <c r="H8" s="136">
        <v>130</v>
      </c>
      <c r="I8" s="160">
        <f t="shared" si="2"/>
        <v>9.2436974789915975</v>
      </c>
    </row>
    <row r="9" spans="1:9" x14ac:dyDescent="0.2">
      <c r="A9" s="3" t="s">
        <v>195</v>
      </c>
      <c r="B9" s="129">
        <v>30</v>
      </c>
      <c r="C9" s="127">
        <v>50</v>
      </c>
      <c r="D9" s="128">
        <v>54</v>
      </c>
      <c r="E9" s="129">
        <f t="shared" si="0"/>
        <v>57.67</v>
      </c>
      <c r="F9" s="126">
        <f t="shared" si="3"/>
        <v>3.6700000000000017</v>
      </c>
      <c r="G9" s="159">
        <f t="shared" si="1"/>
        <v>58.320000000000007</v>
      </c>
      <c r="H9" s="136">
        <v>57</v>
      </c>
      <c r="I9" s="160">
        <f t="shared" si="2"/>
        <v>5.5555555555555554</v>
      </c>
    </row>
    <row r="10" spans="1:9" x14ac:dyDescent="0.2">
      <c r="A10" s="3" t="s">
        <v>196</v>
      </c>
      <c r="B10" s="129">
        <v>50</v>
      </c>
      <c r="C10" s="127">
        <v>78</v>
      </c>
      <c r="D10" s="128">
        <v>84</v>
      </c>
      <c r="E10" s="129">
        <f t="shared" si="0"/>
        <v>96.11</v>
      </c>
      <c r="F10" s="129">
        <f t="shared" si="3"/>
        <v>12.11</v>
      </c>
      <c r="G10" s="159">
        <f t="shared" si="1"/>
        <v>90.72</v>
      </c>
      <c r="H10" s="136">
        <v>90</v>
      </c>
      <c r="I10" s="160">
        <f t="shared" si="2"/>
        <v>7.1428571428571423</v>
      </c>
    </row>
    <row r="11" spans="1:9" x14ac:dyDescent="0.2">
      <c r="A11" s="3" t="s">
        <v>197</v>
      </c>
      <c r="B11" s="129">
        <v>90</v>
      </c>
      <c r="C11" s="127">
        <v>150</v>
      </c>
      <c r="D11" s="128">
        <v>162</v>
      </c>
      <c r="E11" s="129">
        <f t="shared" si="0"/>
        <v>173</v>
      </c>
      <c r="F11" s="126">
        <f t="shared" si="3"/>
        <v>11</v>
      </c>
      <c r="G11" s="159">
        <f t="shared" si="1"/>
        <v>174.96</v>
      </c>
      <c r="H11" s="136">
        <v>170</v>
      </c>
      <c r="I11" s="160">
        <f t="shared" si="2"/>
        <v>4.9382716049382713</v>
      </c>
    </row>
    <row r="12" spans="1:9" x14ac:dyDescent="0.2">
      <c r="A12" s="3" t="s">
        <v>198</v>
      </c>
      <c r="B12" s="129">
        <v>110</v>
      </c>
      <c r="C12" s="127">
        <v>185</v>
      </c>
      <c r="D12" s="128">
        <v>200</v>
      </c>
      <c r="E12" s="129">
        <f t="shared" si="0"/>
        <v>211.45</v>
      </c>
      <c r="F12" s="129">
        <f t="shared" si="3"/>
        <v>11.449999999999989</v>
      </c>
      <c r="G12" s="159">
        <f t="shared" si="1"/>
        <v>216</v>
      </c>
      <c r="H12" s="136">
        <v>210</v>
      </c>
      <c r="I12" s="160">
        <f t="shared" si="2"/>
        <v>5</v>
      </c>
    </row>
    <row r="13" spans="1:9" x14ac:dyDescent="0.2">
      <c r="A13" s="3" t="s">
        <v>199</v>
      </c>
      <c r="B13" s="129">
        <v>8</v>
      </c>
      <c r="C13" s="127">
        <v>13.5</v>
      </c>
      <c r="D13" s="128">
        <v>15</v>
      </c>
      <c r="E13" s="129">
        <f t="shared" si="0"/>
        <v>15.38</v>
      </c>
      <c r="F13" s="126">
        <f t="shared" si="3"/>
        <v>0.38000000000000078</v>
      </c>
      <c r="G13" s="159">
        <f t="shared" si="1"/>
        <v>16.200000000000003</v>
      </c>
      <c r="H13" s="136">
        <v>15</v>
      </c>
      <c r="I13" s="160">
        <f t="shared" si="2"/>
        <v>0</v>
      </c>
    </row>
    <row r="14" spans="1:9" x14ac:dyDescent="0.2">
      <c r="A14" s="3" t="s">
        <v>200</v>
      </c>
      <c r="B14" s="129">
        <v>6</v>
      </c>
      <c r="C14" s="127">
        <v>10</v>
      </c>
      <c r="D14" s="128">
        <v>10</v>
      </c>
      <c r="E14" s="129">
        <f>ROUND(B14*$B$24, 2)</f>
        <v>11.53</v>
      </c>
      <c r="F14" s="129">
        <f t="shared" si="3"/>
        <v>1.5299999999999994</v>
      </c>
      <c r="G14" s="159">
        <f t="shared" si="1"/>
        <v>10.8</v>
      </c>
      <c r="H14" s="136">
        <v>11</v>
      </c>
      <c r="I14" s="160">
        <f t="shared" si="2"/>
        <v>10</v>
      </c>
    </row>
    <row r="15" spans="1:9" x14ac:dyDescent="0.2">
      <c r="A15" s="3" t="s">
        <v>201</v>
      </c>
      <c r="B15" s="129">
        <v>13</v>
      </c>
      <c r="C15" s="127">
        <v>22</v>
      </c>
      <c r="D15" s="128">
        <v>23</v>
      </c>
      <c r="E15" s="129">
        <f t="shared" si="0"/>
        <v>24.99</v>
      </c>
      <c r="F15" s="126">
        <f t="shared" si="3"/>
        <v>1.9899999999999984</v>
      </c>
      <c r="G15" s="159">
        <f t="shared" si="1"/>
        <v>24.840000000000003</v>
      </c>
      <c r="H15" s="136">
        <v>24</v>
      </c>
      <c r="I15" s="160">
        <f t="shared" si="2"/>
        <v>4.3478260869565215</v>
      </c>
    </row>
    <row r="16" spans="1:9" x14ac:dyDescent="0.2">
      <c r="A16" s="3" t="s">
        <v>202</v>
      </c>
      <c r="B16" s="129">
        <v>4</v>
      </c>
      <c r="C16" s="127">
        <v>10</v>
      </c>
      <c r="D16" s="128">
        <v>10</v>
      </c>
      <c r="E16" s="130" t="s">
        <v>203</v>
      </c>
      <c r="F16" s="129" t="s">
        <v>204</v>
      </c>
      <c r="G16" s="159"/>
      <c r="H16" s="136">
        <v>11</v>
      </c>
      <c r="I16" s="160">
        <f t="shared" si="2"/>
        <v>10</v>
      </c>
    </row>
    <row r="17" spans="1:9" x14ac:dyDescent="0.2">
      <c r="A17" s="3" t="s">
        <v>205</v>
      </c>
      <c r="B17" s="129"/>
      <c r="C17" s="131">
        <v>70</v>
      </c>
      <c r="D17" s="129">
        <v>70</v>
      </c>
      <c r="E17" s="130" t="s">
        <v>203</v>
      </c>
      <c r="F17" s="126" t="s">
        <v>204</v>
      </c>
      <c r="G17" s="159"/>
      <c r="H17" s="136">
        <v>80</v>
      </c>
      <c r="I17" s="160">
        <f t="shared" si="2"/>
        <v>14.285714285714285</v>
      </c>
    </row>
    <row r="21" spans="1:9" ht="15.75" thickBot="1" x14ac:dyDescent="0.3">
      <c r="A21" s="210" t="s">
        <v>206</v>
      </c>
      <c r="B21" s="211"/>
    </row>
    <row r="22" spans="1:9" x14ac:dyDescent="0.2">
      <c r="A22" s="147" t="s">
        <v>229</v>
      </c>
      <c r="B22" s="148">
        <v>296.79700000000003</v>
      </c>
    </row>
    <row r="23" spans="1:9" x14ac:dyDescent="0.2">
      <c r="A23" s="132" t="s">
        <v>207</v>
      </c>
      <c r="B23" s="133">
        <v>154.4</v>
      </c>
    </row>
    <row r="24" spans="1:9" ht="15" x14ac:dyDescent="0.25">
      <c r="A24" s="3" t="s">
        <v>208</v>
      </c>
      <c r="B24" s="133">
        <f>B22/B23</f>
        <v>1.9222603626943007</v>
      </c>
    </row>
    <row r="25" spans="1:9" x14ac:dyDescent="0.2">
      <c r="B25" s="134"/>
    </row>
    <row r="27" spans="1:9" ht="15" x14ac:dyDescent="0.25">
      <c r="A27" t="s">
        <v>209</v>
      </c>
    </row>
    <row r="30" spans="1:9" x14ac:dyDescent="0.2">
      <c r="C30" s="7" t="s">
        <v>248</v>
      </c>
      <c r="D30" s="7" t="s">
        <v>249</v>
      </c>
    </row>
    <row r="31" spans="1:9" x14ac:dyDescent="0.2">
      <c r="A31" s="7" t="s">
        <v>247</v>
      </c>
      <c r="B31" s="7" t="s">
        <v>245</v>
      </c>
      <c r="C31">
        <v>3291</v>
      </c>
      <c r="D31">
        <f>C31*10</f>
        <v>32910</v>
      </c>
    </row>
    <row r="32" spans="1:9" x14ac:dyDescent="0.2">
      <c r="B32" s="7" t="s">
        <v>246</v>
      </c>
      <c r="C32">
        <v>113</v>
      </c>
      <c r="D32">
        <f>C32*70</f>
        <v>7910</v>
      </c>
    </row>
  </sheetData>
  <mergeCells count="2">
    <mergeCell ref="A1:F1"/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Cumulative Improv. Revenue</vt:lpstr>
      <vt:lpstr>Cumulative Improvement  Expend.</vt:lpstr>
      <vt:lpstr>General Fund Revenues</vt:lpstr>
      <vt:lpstr>General Fund Wages</vt:lpstr>
      <vt:lpstr>General Fund Supplies</vt:lpstr>
      <vt:lpstr>General Fund ServicesandCharges</vt:lpstr>
      <vt:lpstr>GF Capital, Debt, and Summary </vt:lpstr>
      <vt:lpstr>Maximum Allowable Fee</vt:lpstr>
      <vt:lpstr>'Cumulative Improv. Revenue'!Print_Area</vt:lpstr>
      <vt:lpstr>'Cumulative Improvement  Expend.'!Print_Area</vt:lpstr>
      <vt:lpstr>'General Fund Revenues'!Print_Area</vt:lpstr>
      <vt:lpstr>'General Fund ServicesandCharges'!Print_Area</vt:lpstr>
      <vt:lpstr>'General Fund Supplies'!Print_Area</vt:lpstr>
      <vt:lpstr>'General Fund Wages'!Print_Area</vt:lpstr>
      <vt:lpstr>'GF Capital, Debt, and Summary '!Print_Area</vt:lpstr>
    </vt:vector>
  </TitlesOfParts>
  <Company>Lake Lemon Conservancy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LLCD</dc:creator>
  <cp:lastModifiedBy>Adam casey</cp:lastModifiedBy>
  <cp:lastPrinted>2023-08-17T17:25:22Z</cp:lastPrinted>
  <dcterms:created xsi:type="dcterms:W3CDTF">2004-07-28T19:35:34Z</dcterms:created>
  <dcterms:modified xsi:type="dcterms:W3CDTF">2023-10-26T17:43:30Z</dcterms:modified>
</cp:coreProperties>
</file>